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80" windowHeight="12660" activeTab="0"/>
  </bookViews>
  <sheets>
    <sheet name="Calculations - Table 1a" sheetId="1" r:id="rId1"/>
  </sheets>
  <definedNames>
    <definedName name="Method">'Calculations - Table 1a'!$B$90:$B$91</definedName>
    <definedName name="_xlnm.Print_Area" localSheetId="0">'Calculations - Table 1a'!$A$1:$Z$53</definedName>
    <definedName name="_xlnm.Print_Titles" localSheetId="0">'Calculations - Table 1a'!$A:$F,'Calculations - Table 1a'!$4:$25</definedName>
  </definedNames>
  <calcPr fullCalcOnLoad="1"/>
</workbook>
</file>

<file path=xl/sharedStrings.xml><?xml version="1.0" encoding="utf-8"?>
<sst xmlns="http://schemas.openxmlformats.org/spreadsheetml/2006/main" count="290" uniqueCount="175">
  <si>
    <t>Table 1a</t>
  </si>
  <si>
    <t xml:space="preserve">Application to Land Spread Solid Waste Generated by Drilling Oil and Gas Wells   </t>
  </si>
  <si>
    <t xml:space="preserve">Calculations for loading rate, depth, and acreage  </t>
  </si>
  <si>
    <t xml:space="preserve">Applicant Input required - see yellow shaded cells and drop down boxes  </t>
  </si>
  <si>
    <t xml:space="preserve">Date:  </t>
  </si>
  <si>
    <t xml:space="preserve">KCC Land Approval Number:  </t>
  </si>
  <si>
    <t xml:space="preserve">Well Number:  </t>
  </si>
  <si>
    <t xml:space="preserve">Operator Contact Name:  </t>
  </si>
  <si>
    <t xml:space="preserve">Lease Name:  </t>
  </si>
  <si>
    <t xml:space="preserve">Contractor for land spreading
 (if applicable):  </t>
  </si>
  <si>
    <t xml:space="preserve">Property Owner:   </t>
  </si>
  <si>
    <t xml:space="preserve">Property address or
 location description:   </t>
  </si>
  <si>
    <t xml:space="preserve">Total land spreading
 acreage available:   </t>
  </si>
  <si>
    <t xml:space="preserve">County:   </t>
  </si>
  <si>
    <t>Calculations:</t>
  </si>
  <si>
    <t>Tank or Pit Number/Description:</t>
  </si>
  <si>
    <t>ppm</t>
  </si>
  <si>
    <t>Receiving soil chloride concentration</t>
  </si>
  <si>
    <t>Irrigation water chloride concentration</t>
  </si>
  <si>
    <t>Irrigation water applied to the field in a year</t>
  </si>
  <si>
    <t>inches</t>
  </si>
  <si>
    <t>Maximum Spreading Depth</t>
  </si>
  <si>
    <t>Minimum Acreage Required</t>
  </si>
  <si>
    <t>acres</t>
  </si>
  <si>
    <t>Maximum Rate of Spreading in Tons/Acre</t>
  </si>
  <si>
    <t>tons per acre</t>
  </si>
  <si>
    <t>Maximum Rate of Spreading in Gallons/Acre</t>
  </si>
  <si>
    <t>gallons/acre</t>
  </si>
  <si>
    <t>Maximum Rate of Spreading in Barrels/Acre</t>
  </si>
  <si>
    <t>barrels/acre</t>
  </si>
  <si>
    <t>Record of Actual Land Spreading</t>
  </si>
  <si>
    <t>Acreage used</t>
  </si>
  <si>
    <t>Corresponding cell identification on the map</t>
  </si>
  <si>
    <t>Date of land spreading</t>
  </si>
  <si>
    <t>Combo box value - County:</t>
  </si>
  <si>
    <t>Combo box - gallons or barrels</t>
  </si>
  <si>
    <t>Calculations (these rows to be hidden)</t>
  </si>
  <si>
    <t>Volume of Drilling Waste in gallons</t>
  </si>
  <si>
    <t>gallons</t>
  </si>
  <si>
    <t>Receiving soil chloride in lbs per acre</t>
  </si>
  <si>
    <t>lbs of Chloride per acre</t>
  </si>
  <si>
    <t>Irrigation water chloride in lbs per acre</t>
  </si>
  <si>
    <t>Net lbs of chloride that can be spread per acre</t>
  </si>
  <si>
    <t>lbs of chloride/acre</t>
  </si>
  <si>
    <t>Rate of drilling fluids/solids that can be spread</t>
  </si>
  <si>
    <t>lbs/acre</t>
  </si>
  <si>
    <t>Rate of drilling fluids and solids spread in cf/ac</t>
  </si>
  <si>
    <t>cf/acre</t>
  </si>
  <si>
    <t>Rate of drilling fluids and solids spread in gal/ac</t>
  </si>
  <si>
    <t>gal/ac</t>
  </si>
  <si>
    <t>Number of acres required</t>
  </si>
  <si>
    <t>At depth</t>
  </si>
  <si>
    <t xml:space="preserve">   If limited to 2"</t>
  </si>
  <si>
    <t>Rate of drilling fluids and solids in lbs/acre</t>
  </si>
  <si>
    <t>Spreading rate is</t>
  </si>
  <si>
    <t>drop down choices:</t>
  </si>
  <si>
    <t>Laboratory Analysis</t>
  </si>
  <si>
    <t>Analysis by Field Method (1.2 safety factor)</t>
  </si>
  <si>
    <t>barrels</t>
  </si>
  <si>
    <t>Counties</t>
  </si>
  <si>
    <t>Allen</t>
  </si>
  <si>
    <t>Incorporation Required</t>
  </si>
  <si>
    <t>Anderson</t>
  </si>
  <si>
    <t>Atchison</t>
  </si>
  <si>
    <t>Barber</t>
  </si>
  <si>
    <t>Incorporation NOT Required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</si>
  <si>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</si>
  <si>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</si>
  <si>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</si>
  <si>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</si>
  <si>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</si>
  <si>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</si>
  <si>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</si>
  <si>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</si>
  <si>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</si>
  <si>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</si>
  <si>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</si>
  <si>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</si>
  <si>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</si>
  <si>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</si>
  <si>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</si>
  <si>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</si>
  <si>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</si>
  <si>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</si>
  <si>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</si>
  <si>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</si>
  <si>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</si>
  <si>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</si>
  <si>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</si>
  <si>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</si>
  <si>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</si>
  <si>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</si>
  <si>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</si>
  <si>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</si>
  <si>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</si>
  <si>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</si>
  <si>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</si>
  <si>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</si>
  <si>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</si>
  <si>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</si>
  <si>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</si>
  <si>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</si>
  <si>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</si>
  <si>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</si>
  <si>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</si>
  <si>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</si>
  <si>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</si>
  <si>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</si>
  <si>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</si>
  <si>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</si>
  <si>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</si>
  <si>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</si>
  <si>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</si>
  <si>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</si>
  <si>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</si>
  <si>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</si>
  <si>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</si>
  <si>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</si>
  <si>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</si>
  <si>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</si>
  <si>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</si>
  <si>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</si>
  <si>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</si>
  <si>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</si>
  <si>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</si>
  <si>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</si>
  <si>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</si>
  <si>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</si>
  <si>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</si>
  <si>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</si>
  <si>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</si>
  <si>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</si>
  <si>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</si>
  <si>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</si>
  <si>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</si>
  <si>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</si>
  <si>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</si>
  <si>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</si>
  <si>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</si>
  <si>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</si>
  <si>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</si>
  <si>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</si>
  <si>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</si>
  <si>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</si>
  <si>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</si>
  <si>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</si>
  <si>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</si>
  <si>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</si>
  <si>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</si>
  <si>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</si>
  <si>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</si>
  <si>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</si>
  <si>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</si>
  <si>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</si>
  <si>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</si>
  <si>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</si>
  <si>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</si>
  <si>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</si>
  <si>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</si>
  <si>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</si>
  <si>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</si>
  <si>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</si>
  <si>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</si>
  <si>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</si>
  <si>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</si>
  <si>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</si>
  <si>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</si>
  <si>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r>
      <t xml:space="preserve">Drilling waste volume </t>
    </r>
    <r>
      <rPr>
        <sz val="9"/>
        <rFont val="Arial"/>
        <family val="2"/>
      </rPr>
      <t>(indicate if units are gallons or barrels)</t>
    </r>
  </si>
  <si>
    <r>
      <t xml:space="preserve">Drilling waste chloride concentration </t>
    </r>
    <r>
      <rPr>
        <sz val="9"/>
        <rFont val="Arial"/>
        <family val="2"/>
      </rPr>
      <t>(field or lab method):</t>
    </r>
  </si>
  <si>
    <r>
      <t xml:space="preserve">Combo box - Drilling waste chloride concentration </t>
    </r>
    <r>
      <rPr>
        <sz val="9"/>
        <rFont val="Arial"/>
        <family val="2"/>
      </rPr>
      <t>(field or lab method):</t>
    </r>
  </si>
  <si>
    <t>Resulting Area, Depth, and Rate</t>
  </si>
  <si>
    <t xml:space="preserve">based upon chloride measurements of drilling waste </t>
  </si>
  <si>
    <t xml:space="preserve">License Number:  </t>
  </si>
  <si>
    <t xml:space="preserve">Operator Name:  </t>
  </si>
  <si>
    <t xml:space="preserve">API Number: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</si>
</sst>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\(#,##0.0\)"/>
    <numFmt numFmtId="167" formatCode="#,##0.0"/>
    <numFmt numFmtId="168" formatCode="_(* #,##0.0_);_(* \(#,##0.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m/dd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i/>
      <sz val="11"/>
      <color indexed="23"/>
      <name val="Calibri"/>
      <family val="2"/>
    </font>
    <font>
      <u val="single"/>
      <sz val="8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0"/>
    </font>
    <font>
      <sz val="8"/>
      <color indexed="9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0"/>
    </font>
    <font>
      <b/>
      <sz val="9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18" borderId="0" xfId="58" applyFill="1" applyProtection="1">
      <alignment/>
      <protection/>
    </xf>
    <xf numFmtId="0" fontId="0" fillId="18" borderId="0" xfId="58" applyFont="1" applyFill="1" applyProtection="1">
      <alignment/>
      <protection/>
    </xf>
    <xf numFmtId="0" fontId="20" fillId="18" borderId="0" xfId="58" applyFont="1" applyFill="1" applyAlignment="1" applyProtection="1">
      <alignment horizontal="right"/>
      <protection/>
    </xf>
    <xf numFmtId="0" fontId="21" fillId="18" borderId="0" xfId="58" applyFont="1" applyFill="1" applyAlignment="1" applyProtection="1">
      <alignment horizontal="right"/>
      <protection/>
    </xf>
    <xf numFmtId="0" fontId="0" fillId="18" borderId="0" xfId="58" applyFont="1" applyFill="1" applyAlignment="1" applyProtection="1">
      <alignment horizontal="centerContinuous"/>
      <protection/>
    </xf>
    <xf numFmtId="0" fontId="6" fillId="18" borderId="0" xfId="58" applyFill="1" applyAlignment="1" applyProtection="1">
      <alignment horizontal="centerContinuous"/>
      <protection/>
    </xf>
    <xf numFmtId="0" fontId="22" fillId="18" borderId="0" xfId="58" applyFont="1" applyFill="1" applyAlignment="1" applyProtection="1">
      <alignment horizontal="right"/>
      <protection/>
    </xf>
    <xf numFmtId="0" fontId="23" fillId="18" borderId="0" xfId="58" applyFont="1" applyFill="1" applyProtection="1">
      <alignment/>
      <protection/>
    </xf>
    <xf numFmtId="0" fontId="6" fillId="18" borderId="0" xfId="58" applyFill="1" applyBorder="1" applyProtection="1">
      <alignment/>
      <protection/>
    </xf>
    <xf numFmtId="0" fontId="24" fillId="18" borderId="0" xfId="58" applyFont="1" applyFill="1" applyAlignment="1" applyProtection="1">
      <alignment horizontal="right"/>
      <protection/>
    </xf>
    <xf numFmtId="174" fontId="23" fillId="4" borderId="10" xfId="58" applyNumberFormat="1" applyFont="1" applyFill="1" applyBorder="1" applyAlignment="1" applyProtection="1">
      <alignment horizontal="center"/>
      <protection locked="0"/>
    </xf>
    <xf numFmtId="0" fontId="23" fillId="18" borderId="0" xfId="58" applyFont="1" applyFill="1" applyBorder="1" applyAlignment="1" applyProtection="1">
      <alignment horizontal="left"/>
      <protection/>
    </xf>
    <xf numFmtId="0" fontId="23" fillId="4" borderId="10" xfId="58" applyFont="1" applyFill="1" applyBorder="1" applyAlignment="1" applyProtection="1">
      <alignment horizontal="center"/>
      <protection locked="0"/>
    </xf>
    <xf numFmtId="0" fontId="23" fillId="4" borderId="11" xfId="58" applyFont="1" applyFill="1" applyBorder="1" applyAlignment="1" applyProtection="1">
      <alignment horizontal="center"/>
      <protection locked="0"/>
    </xf>
    <xf numFmtId="0" fontId="6" fillId="18" borderId="0" xfId="58" applyFont="1" applyFill="1" applyProtection="1">
      <alignment/>
      <protection/>
    </xf>
    <xf numFmtId="0" fontId="23" fillId="18" borderId="0" xfId="58" applyFont="1" applyFill="1" applyBorder="1" applyAlignment="1" applyProtection="1">
      <alignment/>
      <protection/>
    </xf>
    <xf numFmtId="0" fontId="23" fillId="4" borderId="10" xfId="58" applyNumberFormat="1" applyFont="1" applyFill="1" applyBorder="1" applyAlignment="1" applyProtection="1">
      <alignment horizontal="center"/>
      <protection locked="0"/>
    </xf>
    <xf numFmtId="0" fontId="24" fillId="4" borderId="0" xfId="58" applyFont="1" applyFill="1" applyAlignment="1" applyProtection="1">
      <alignment horizontal="right"/>
      <protection/>
    </xf>
    <xf numFmtId="0" fontId="24" fillId="18" borderId="0" xfId="58" applyFont="1" applyFill="1" applyAlignment="1" applyProtection="1">
      <alignment horizontal="center"/>
      <protection/>
    </xf>
    <xf numFmtId="0" fontId="23" fillId="18" borderId="0" xfId="58" applyFont="1" applyFill="1" applyAlignment="1" applyProtection="1">
      <alignment horizontal="left"/>
      <protection/>
    </xf>
    <xf numFmtId="0" fontId="25" fillId="18" borderId="0" xfId="58" applyFont="1" applyFill="1" applyAlignment="1" applyProtection="1">
      <alignment horizontal="right"/>
      <protection/>
    </xf>
    <xf numFmtId="0" fontId="26" fillId="18" borderId="0" xfId="58" applyFont="1" applyFill="1" applyAlignment="1" applyProtection="1">
      <alignment horizontal="right"/>
      <protection/>
    </xf>
    <xf numFmtId="0" fontId="6" fillId="18" borderId="12" xfId="58" applyFill="1" applyBorder="1" applyProtection="1">
      <alignment/>
      <protection/>
    </xf>
    <xf numFmtId="0" fontId="6" fillId="18" borderId="13" xfId="58" applyFill="1" applyBorder="1" applyProtection="1">
      <alignment/>
      <protection/>
    </xf>
    <xf numFmtId="0" fontId="27" fillId="18" borderId="13" xfId="58" applyFont="1" applyFill="1" applyBorder="1" applyProtection="1">
      <alignment/>
      <protection/>
    </xf>
    <xf numFmtId="0" fontId="0" fillId="18" borderId="13" xfId="58" applyFont="1" applyFill="1" applyBorder="1" applyProtection="1">
      <alignment/>
      <protection/>
    </xf>
    <xf numFmtId="0" fontId="28" fillId="18" borderId="0" xfId="58" applyFont="1" applyFill="1" applyBorder="1" applyProtection="1">
      <alignment/>
      <protection/>
    </xf>
    <xf numFmtId="0" fontId="27" fillId="18" borderId="0" xfId="58" applyFont="1" applyFill="1" applyBorder="1" applyProtection="1">
      <alignment/>
      <protection/>
    </xf>
    <xf numFmtId="0" fontId="20" fillId="18" borderId="10" xfId="58" applyFont="1" applyFill="1" applyBorder="1" applyProtection="1">
      <alignment/>
      <protection/>
    </xf>
    <xf numFmtId="0" fontId="6" fillId="18" borderId="10" xfId="58" applyFill="1" applyBorder="1" applyProtection="1">
      <alignment/>
      <protection/>
    </xf>
    <xf numFmtId="0" fontId="27" fillId="18" borderId="10" xfId="58" applyFont="1" applyFill="1" applyBorder="1" applyProtection="1">
      <alignment/>
      <protection/>
    </xf>
    <xf numFmtId="0" fontId="27" fillId="18" borderId="0" xfId="58" applyFont="1" applyFill="1" applyProtection="1">
      <alignment/>
      <protection/>
    </xf>
    <xf numFmtId="0" fontId="0" fillId="18" borderId="14" xfId="58" applyFont="1" applyFill="1" applyBorder="1" applyProtection="1">
      <alignment/>
      <protection/>
    </xf>
    <xf numFmtId="0" fontId="6" fillId="18" borderId="14" xfId="58" applyFill="1" applyBorder="1" applyProtection="1">
      <alignment/>
      <protection/>
    </xf>
    <xf numFmtId="0" fontId="24" fillId="18" borderId="10" xfId="58" applyFont="1" applyFill="1" applyBorder="1" applyAlignment="1" applyProtection="1">
      <alignment horizontal="left"/>
      <protection/>
    </xf>
    <xf numFmtId="0" fontId="6" fillId="4" borderId="10" xfId="58" applyFill="1" applyBorder="1" applyProtection="1">
      <alignment/>
      <protection/>
    </xf>
    <xf numFmtId="165" fontId="23" fillId="4" borderId="15" xfId="58" applyNumberFormat="1" applyFont="1" applyFill="1" applyBorder="1" applyAlignment="1" applyProtection="1">
      <alignment horizontal="right"/>
      <protection locked="0"/>
    </xf>
    <xf numFmtId="165" fontId="23" fillId="4" borderId="15" xfId="58" applyNumberFormat="1" applyFont="1" applyFill="1" applyBorder="1" applyProtection="1">
      <alignment/>
      <protection locked="0"/>
    </xf>
    <xf numFmtId="0" fontId="24" fillId="18" borderId="16" xfId="58" applyFont="1" applyFill="1" applyBorder="1" applyAlignment="1" applyProtection="1">
      <alignment horizontal="left"/>
      <protection/>
    </xf>
    <xf numFmtId="0" fontId="24" fillId="18" borderId="16" xfId="58" applyFont="1" applyFill="1" applyBorder="1" applyAlignment="1" applyProtection="1">
      <alignment horizontal="center"/>
      <protection/>
    </xf>
    <xf numFmtId="0" fontId="27" fillId="18" borderId="16" xfId="58" applyFont="1" applyFill="1" applyBorder="1" applyAlignment="1" applyProtection="1">
      <alignment horizontal="center"/>
      <protection/>
    </xf>
    <xf numFmtId="3" fontId="23" fillId="4" borderId="17" xfId="58" applyNumberFormat="1" applyFont="1" applyFill="1" applyBorder="1" applyAlignment="1" applyProtection="1">
      <alignment horizontal="right"/>
      <protection locked="0"/>
    </xf>
    <xf numFmtId="3" fontId="23" fillId="4" borderId="17" xfId="58" applyNumberFormat="1" applyFont="1" applyFill="1" applyBorder="1" applyProtection="1">
      <alignment/>
      <protection locked="0"/>
    </xf>
    <xf numFmtId="0" fontId="23" fillId="4" borderId="10" xfId="58" applyFont="1" applyFill="1" applyBorder="1" applyAlignment="1" applyProtection="1">
      <alignment horizontal="left"/>
      <protection/>
    </xf>
    <xf numFmtId="0" fontId="24" fillId="18" borderId="10" xfId="58" applyFont="1" applyFill="1" applyBorder="1" applyAlignment="1" applyProtection="1">
      <alignment horizontal="center"/>
      <protection/>
    </xf>
    <xf numFmtId="0" fontId="24" fillId="18" borderId="18" xfId="58" applyFont="1" applyFill="1" applyBorder="1" applyAlignment="1" applyProtection="1">
      <alignment horizontal="left"/>
      <protection/>
    </xf>
    <xf numFmtId="0" fontId="27" fillId="18" borderId="10" xfId="58" applyFont="1" applyFill="1" applyBorder="1" applyAlignment="1" applyProtection="1">
      <alignment horizontal="center"/>
      <protection/>
    </xf>
    <xf numFmtId="0" fontId="23" fillId="4" borderId="15" xfId="58" applyFont="1" applyFill="1" applyBorder="1" applyAlignment="1" applyProtection="1">
      <alignment horizontal="right"/>
      <protection locked="0"/>
    </xf>
    <xf numFmtId="0" fontId="23" fillId="4" borderId="15" xfId="58" applyFont="1" applyFill="1" applyBorder="1" applyProtection="1">
      <alignment/>
      <protection locked="0"/>
    </xf>
    <xf numFmtId="0" fontId="24" fillId="18" borderId="0" xfId="58" applyFont="1" applyFill="1" applyAlignment="1" applyProtection="1">
      <alignment horizontal="left"/>
      <protection/>
    </xf>
    <xf numFmtId="0" fontId="0" fillId="18" borderId="14" xfId="58" applyFont="1" applyFill="1" applyBorder="1" applyAlignment="1" applyProtection="1">
      <alignment horizontal="right"/>
      <protection/>
    </xf>
    <xf numFmtId="0" fontId="21" fillId="18" borderId="0" xfId="58" applyFont="1" applyFill="1" applyAlignment="1" applyProtection="1">
      <alignment horizontal="left"/>
      <protection/>
    </xf>
    <xf numFmtId="0" fontId="31" fillId="18" borderId="14" xfId="58" applyFont="1" applyFill="1" applyBorder="1" applyAlignment="1" applyProtection="1">
      <alignment horizontal="right"/>
      <protection/>
    </xf>
    <xf numFmtId="0" fontId="24" fillId="18" borderId="10" xfId="58" applyFont="1" applyFill="1" applyBorder="1" applyAlignment="1" applyProtection="1">
      <alignment horizontal="left"/>
      <protection/>
    </xf>
    <xf numFmtId="0" fontId="24" fillId="18" borderId="10" xfId="58" applyFont="1" applyFill="1" applyBorder="1" applyProtection="1">
      <alignment/>
      <protection/>
    </xf>
    <xf numFmtId="164" fontId="32" fillId="18" borderId="15" xfId="57" applyNumberFormat="1" applyFont="1" applyFill="1" applyBorder="1" applyAlignment="1" applyProtection="1">
      <alignment horizontal="right"/>
      <protection/>
    </xf>
    <xf numFmtId="0" fontId="24" fillId="18" borderId="11" xfId="58" applyFont="1" applyFill="1" applyBorder="1" applyAlignment="1" applyProtection="1">
      <alignment horizontal="left"/>
      <protection/>
    </xf>
    <xf numFmtId="0" fontId="24" fillId="18" borderId="11" xfId="58" applyFont="1" applyFill="1" applyBorder="1" applyProtection="1">
      <alignment/>
      <protection/>
    </xf>
    <xf numFmtId="164" fontId="32" fillId="18" borderId="19" xfId="57" applyNumberFormat="1" applyFont="1" applyFill="1" applyBorder="1" applyAlignment="1" applyProtection="1">
      <alignment horizontal="right"/>
      <protection/>
    </xf>
    <xf numFmtId="1" fontId="32" fillId="18" borderId="19" xfId="57" applyNumberFormat="1" applyFont="1" applyFill="1" applyBorder="1" applyAlignment="1" applyProtection="1">
      <alignment horizontal="right"/>
      <protection/>
    </xf>
    <xf numFmtId="165" fontId="32" fillId="18" borderId="19" xfId="42" applyNumberFormat="1" applyFont="1" applyFill="1" applyBorder="1" applyAlignment="1" applyProtection="1">
      <alignment horizontal="right"/>
      <protection/>
    </xf>
    <xf numFmtId="0" fontId="24" fillId="18" borderId="20" xfId="58" applyFont="1" applyFill="1" applyBorder="1" applyAlignment="1" applyProtection="1">
      <alignment/>
      <protection/>
    </xf>
    <xf numFmtId="0" fontId="6" fillId="18" borderId="20" xfId="58" applyFill="1" applyBorder="1" applyProtection="1">
      <alignment/>
      <protection/>
    </xf>
    <xf numFmtId="165" fontId="23" fillId="18" borderId="21" xfId="42" applyNumberFormat="1" applyFont="1" applyFill="1" applyBorder="1" applyAlignment="1" applyProtection="1">
      <alignment horizontal="right"/>
      <protection/>
    </xf>
    <xf numFmtId="0" fontId="24" fillId="18" borderId="0" xfId="58" applyFont="1" applyFill="1" applyBorder="1" applyAlignment="1" applyProtection="1">
      <alignment/>
      <protection/>
    </xf>
    <xf numFmtId="165" fontId="23" fillId="18" borderId="14" xfId="42" applyNumberFormat="1" applyFont="1" applyFill="1" applyBorder="1" applyAlignment="1" applyProtection="1">
      <alignment horizontal="right"/>
      <protection/>
    </xf>
    <xf numFmtId="0" fontId="22" fillId="18" borderId="0" xfId="58" applyFont="1" applyFill="1" applyBorder="1" applyAlignment="1" applyProtection="1">
      <alignment/>
      <protection/>
    </xf>
    <xf numFmtId="0" fontId="24" fillId="18" borderId="11" xfId="58" applyFont="1" applyFill="1" applyBorder="1" applyAlignment="1" applyProtection="1">
      <alignment/>
      <protection/>
    </xf>
    <xf numFmtId="0" fontId="6" fillId="18" borderId="11" xfId="58" applyFill="1" applyBorder="1" applyProtection="1">
      <alignment/>
      <protection/>
    </xf>
    <xf numFmtId="2" fontId="23" fillId="4" borderId="19" xfId="42" applyNumberFormat="1" applyFont="1" applyFill="1" applyBorder="1" applyAlignment="1" applyProtection="1">
      <alignment horizontal="center"/>
      <protection locked="0"/>
    </xf>
    <xf numFmtId="49" fontId="23" fillId="4" borderId="19" xfId="42" applyNumberFormat="1" applyFont="1" applyFill="1" applyBorder="1" applyAlignment="1" applyProtection="1">
      <alignment horizontal="center"/>
      <protection locked="0"/>
    </xf>
    <xf numFmtId="174" fontId="23" fillId="4" borderId="19" xfId="42" applyNumberFormat="1" applyFont="1" applyFill="1" applyBorder="1" applyAlignment="1" applyProtection="1">
      <alignment horizontal="center"/>
      <protection locked="0"/>
    </xf>
    <xf numFmtId="165" fontId="23" fillId="18" borderId="0" xfId="42" applyNumberFormat="1" applyFont="1" applyFill="1" applyBorder="1" applyAlignment="1" applyProtection="1">
      <alignment horizontal="right"/>
      <protection/>
    </xf>
    <xf numFmtId="0" fontId="24" fillId="18" borderId="10" xfId="58" applyFont="1" applyFill="1" applyBorder="1" applyAlignment="1" applyProtection="1">
      <alignment horizontal="right"/>
      <protection/>
    </xf>
    <xf numFmtId="0" fontId="6" fillId="18" borderId="10" xfId="58" applyFont="1" applyFill="1" applyBorder="1" applyAlignment="1" applyProtection="1">
      <alignment horizontal="center"/>
      <protection locked="0"/>
    </xf>
    <xf numFmtId="0" fontId="24" fillId="18" borderId="11" xfId="58" applyFont="1" applyFill="1" applyBorder="1" applyAlignment="1" applyProtection="1">
      <alignment horizontal="right"/>
      <protection/>
    </xf>
    <xf numFmtId="0" fontId="6" fillId="18" borderId="11" xfId="58" applyFont="1" applyFill="1" applyBorder="1" applyAlignment="1" applyProtection="1">
      <alignment horizontal="center"/>
      <protection locked="0"/>
    </xf>
    <xf numFmtId="0" fontId="6" fillId="18" borderId="0" xfId="58" applyFont="1" applyFill="1" applyProtection="1">
      <alignment/>
      <protection/>
    </xf>
    <xf numFmtId="165" fontId="33" fillId="18" borderId="0" xfId="42" applyNumberFormat="1" applyFont="1" applyFill="1" applyBorder="1" applyAlignment="1" applyProtection="1">
      <alignment horizontal="right"/>
      <protection/>
    </xf>
    <xf numFmtId="0" fontId="29" fillId="18" borderId="0" xfId="58" applyFont="1" applyFill="1" applyProtection="1">
      <alignment/>
      <protection/>
    </xf>
    <xf numFmtId="165" fontId="34" fillId="18" borderId="0" xfId="58" applyNumberFormat="1" applyFont="1" applyFill="1" applyProtection="1">
      <alignment/>
      <protection/>
    </xf>
    <xf numFmtId="165" fontId="29" fillId="18" borderId="0" xfId="58" applyNumberFormat="1" applyFont="1" applyFill="1" applyProtection="1">
      <alignment/>
      <protection/>
    </xf>
    <xf numFmtId="164" fontId="29" fillId="18" borderId="0" xfId="58" applyNumberFormat="1" applyFont="1" applyFill="1" applyProtection="1">
      <alignment/>
      <protection/>
    </xf>
    <xf numFmtId="165" fontId="6" fillId="18" borderId="0" xfId="58" applyNumberFormat="1" applyFont="1" applyFill="1" applyProtection="1">
      <alignment/>
      <protection/>
    </xf>
    <xf numFmtId="0" fontId="29" fillId="7" borderId="0" xfId="58" applyFont="1" applyFill="1" applyProtection="1">
      <alignment/>
      <protection/>
    </xf>
    <xf numFmtId="0" fontId="35" fillId="18" borderId="0" xfId="58" applyFont="1" applyFill="1" applyProtection="1">
      <alignment/>
      <protection/>
    </xf>
    <xf numFmtId="165" fontId="23" fillId="19" borderId="15" xfId="58" applyNumberFormat="1" applyFont="1" applyFill="1" applyBorder="1" applyAlignment="1" applyProtection="1">
      <alignment horizontal="right"/>
      <protection locked="0"/>
    </xf>
    <xf numFmtId="3" fontId="32" fillId="18" borderId="15" xfId="58" applyNumberFormat="1" applyFont="1" applyFill="1" applyBorder="1" applyAlignment="1" applyProtection="1">
      <alignment horizontal="right"/>
      <protection/>
    </xf>
    <xf numFmtId="0" fontId="23" fillId="4" borderId="10" xfId="58" applyFont="1" applyFill="1" applyBorder="1" applyAlignment="1" applyProtection="1">
      <alignment horizontal="left"/>
      <protection locked="0"/>
    </xf>
    <xf numFmtId="0" fontId="24" fillId="18" borderId="0" xfId="58" applyFont="1" applyFill="1" applyAlignment="1" applyProtection="1">
      <alignment horizontal="right"/>
      <protection/>
    </xf>
    <xf numFmtId="0" fontId="0" fillId="18" borderId="16" xfId="0" applyFill="1" applyBorder="1" applyAlignment="1" applyProtection="1">
      <alignment horizontal="left"/>
      <protection/>
    </xf>
    <xf numFmtId="0" fontId="6" fillId="18" borderId="0" xfId="58" applyFill="1" applyBorder="1" applyAlignment="1" applyProtection="1">
      <alignment horizontal="left"/>
      <protection/>
    </xf>
    <xf numFmtId="0" fontId="23" fillId="4" borderId="11" xfId="58" applyFont="1" applyFill="1" applyBorder="1" applyAlignment="1" applyProtection="1">
      <alignment horizontal="left"/>
      <protection locked="0"/>
    </xf>
    <xf numFmtId="0" fontId="6" fillId="0" borderId="10" xfId="58" applyBorder="1" applyAlignment="1" applyProtection="1">
      <alignment horizontal="left"/>
      <protection locked="0"/>
    </xf>
    <xf numFmtId="0" fontId="6" fillId="0" borderId="11" xfId="58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4" fillId="18" borderId="0" xfId="58" applyFont="1" applyFill="1" applyAlignment="1" applyProtection="1">
      <alignment horizontal="right" wrapText="1"/>
      <protection/>
    </xf>
    <xf numFmtId="0" fontId="6" fillId="0" borderId="0" xfId="58" applyAlignment="1">
      <alignment horizontal="right"/>
      <protection/>
    </xf>
    <xf numFmtId="0" fontId="24" fillId="18" borderId="0" xfId="58" applyFont="1" applyFill="1" applyAlignment="1" applyProtection="1">
      <alignment horizontal="right" vertical="center" wrapText="1"/>
      <protection/>
    </xf>
    <xf numFmtId="0" fontId="6" fillId="0" borderId="0" xfId="58" applyAlignment="1">
      <alignment horizontal="right" vertical="center" wrapText="1"/>
      <protection/>
    </xf>
    <xf numFmtId="0" fontId="6" fillId="0" borderId="0" xfId="58" applyAlignment="1">
      <alignment wrapText="1"/>
      <protection/>
    </xf>
    <xf numFmtId="0" fontId="23" fillId="4" borderId="22" xfId="58" applyFont="1" applyFill="1" applyBorder="1" applyAlignment="1" applyProtection="1">
      <alignment horizontal="center" wrapText="1"/>
      <protection locked="0"/>
    </xf>
    <xf numFmtId="0" fontId="29" fillId="4" borderId="22" xfId="58" applyFont="1" applyFill="1" applyBorder="1" applyAlignment="1" applyProtection="1">
      <alignment horizontal="center" wrapText="1"/>
      <protection locked="0"/>
    </xf>
    <xf numFmtId="0" fontId="29" fillId="4" borderId="23" xfId="58" applyFont="1" applyFill="1" applyBorder="1" applyAlignment="1" applyProtection="1">
      <alignment horizontal="center" wrapText="1"/>
      <protection locked="0"/>
    </xf>
    <xf numFmtId="0" fontId="23" fillId="4" borderId="10" xfId="58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3" fillId="4" borderId="14" xfId="58" applyFont="1" applyFill="1" applyBorder="1" applyAlignment="1" applyProtection="1">
      <alignment horizontal="center" wrapText="1"/>
      <protection locked="0"/>
    </xf>
    <xf numFmtId="0" fontId="29" fillId="4" borderId="14" xfId="58" applyFont="1" applyFill="1" applyBorder="1" applyAlignment="1" applyProtection="1">
      <alignment horizontal="center" wrapText="1"/>
      <protection locked="0"/>
    </xf>
    <xf numFmtId="0" fontId="29" fillId="4" borderId="15" xfId="58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1-12-21 Drill cuttings app rates table JC5" xfId="57"/>
    <cellStyle name="Normal_2012-07-13 Land Spreading calculations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FFFFFF"/>
      </font>
      <border/>
    </dxf>
    <dxf>
      <font>
        <b/>
        <i val="0"/>
        <color rgb="FFFF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J201"/>
  <sheetViews>
    <sheetView showZeros="0" tabSelected="1" workbookViewId="0" topLeftCell="A1">
      <pane xSplit="6" topLeftCell="G1" activePane="topRight" state="frozen"/>
      <selection pane="topLeft" activeCell="A4" sqref="A4"/>
      <selection pane="topRight" activeCell="C12" sqref="C12:D12"/>
    </sheetView>
  </sheetViews>
  <sheetFormatPr defaultColWidth="9.140625" defaultRowHeight="12.75"/>
  <cols>
    <col min="1" max="1" width="13.8515625" style="1" customWidth="1"/>
    <col min="2" max="2" width="18.7109375" style="1" customWidth="1"/>
    <col min="3" max="3" width="19.57421875" style="1" customWidth="1"/>
    <col min="4" max="4" width="18.7109375" style="1" customWidth="1"/>
    <col min="5" max="5" width="19.28125" style="1" customWidth="1"/>
    <col min="6" max="6" width="2.7109375" style="1" customWidth="1"/>
    <col min="7" max="7" width="11.8515625" style="2" customWidth="1"/>
    <col min="8" max="28" width="11.8515625" style="1" customWidth="1"/>
    <col min="29" max="16384" width="8.00390625" style="1" customWidth="1"/>
  </cols>
  <sheetData>
    <row r="1" ht="6" customHeight="1"/>
    <row r="2" ht="17.25" customHeight="1">
      <c r="F2" s="3" t="s">
        <v>0</v>
      </c>
    </row>
    <row r="3" ht="17.25" customHeight="1">
      <c r="F3" s="4" t="s">
        <v>1</v>
      </c>
    </row>
    <row r="4" spans="6:11" ht="17.25" customHeight="1">
      <c r="F4" s="4" t="s">
        <v>2</v>
      </c>
      <c r="G4" s="5"/>
      <c r="H4" s="6"/>
      <c r="I4" s="6"/>
      <c r="J4" s="6"/>
      <c r="K4" s="6"/>
    </row>
    <row r="5" spans="6:12" ht="17.25" customHeight="1">
      <c r="F5" s="7" t="s">
        <v>171</v>
      </c>
      <c r="G5" s="5"/>
      <c r="H5" s="6"/>
      <c r="I5" s="6"/>
      <c r="J5" s="6"/>
      <c r="K5" s="6"/>
      <c r="L5" s="8"/>
    </row>
    <row r="6" spans="6:11" ht="17.25" customHeight="1">
      <c r="F6" s="4" t="s">
        <v>3</v>
      </c>
      <c r="G6" s="5"/>
      <c r="H6" s="6"/>
      <c r="I6" s="6"/>
      <c r="J6" s="6"/>
      <c r="K6" s="6"/>
    </row>
    <row r="7" spans="11:12" ht="6" customHeight="1">
      <c r="K7" s="9"/>
      <c r="L7" s="9"/>
    </row>
    <row r="8" spans="2:12" ht="17.25" customHeight="1">
      <c r="B8" s="10" t="s">
        <v>4</v>
      </c>
      <c r="C8" s="11"/>
      <c r="D8" s="10"/>
      <c r="K8" s="9"/>
      <c r="L8" s="12"/>
    </row>
    <row r="9" spans="2:12" ht="17.25" customHeight="1">
      <c r="B9" s="10" t="s">
        <v>5</v>
      </c>
      <c r="C9" s="13"/>
      <c r="D9" s="10"/>
      <c r="F9" s="8"/>
      <c r="K9" s="9"/>
      <c r="L9" s="12"/>
    </row>
    <row r="10" spans="2:12" ht="17.25" customHeight="1">
      <c r="B10" s="10" t="s">
        <v>172</v>
      </c>
      <c r="C10" s="14"/>
      <c r="D10" s="10"/>
      <c r="F10" s="8"/>
      <c r="K10" s="9"/>
      <c r="L10" s="12"/>
    </row>
    <row r="11" spans="2:12" ht="17.25" customHeight="1">
      <c r="B11" s="10" t="s">
        <v>173</v>
      </c>
      <c r="C11" s="105"/>
      <c r="D11" s="106"/>
      <c r="F11" s="8"/>
      <c r="K11" s="9"/>
      <c r="L11" s="12"/>
    </row>
    <row r="12" spans="2:12" ht="17.25" customHeight="1">
      <c r="B12" s="10" t="s">
        <v>7</v>
      </c>
      <c r="C12" s="105"/>
      <c r="D12" s="94"/>
      <c r="F12" s="8"/>
      <c r="K12" s="9"/>
      <c r="L12" s="12"/>
    </row>
    <row r="13" spans="2:12" ht="17.25" customHeight="1">
      <c r="B13" s="10" t="s">
        <v>8</v>
      </c>
      <c r="C13" s="93"/>
      <c r="D13" s="96"/>
      <c r="F13" s="8"/>
      <c r="K13" s="9"/>
      <c r="L13" s="12"/>
    </row>
    <row r="14" spans="2:12" ht="17.25" customHeight="1">
      <c r="B14" s="10" t="s">
        <v>6</v>
      </c>
      <c r="C14" s="14"/>
      <c r="D14" s="91"/>
      <c r="F14" s="8"/>
      <c r="K14" s="9"/>
      <c r="L14" s="12"/>
    </row>
    <row r="15" spans="2:12" ht="17.25" customHeight="1">
      <c r="B15" s="90" t="s">
        <v>174</v>
      </c>
      <c r="C15" s="89"/>
      <c r="D15" s="92"/>
      <c r="F15" s="8"/>
      <c r="K15" s="9"/>
      <c r="L15" s="12"/>
    </row>
    <row r="16" spans="1:12" ht="27" customHeight="1">
      <c r="A16" s="97" t="s">
        <v>9</v>
      </c>
      <c r="B16" s="98"/>
      <c r="C16" s="93"/>
      <c r="D16" s="94"/>
      <c r="F16" s="8"/>
      <c r="J16" s="15"/>
      <c r="K16" s="16"/>
      <c r="L16" s="12"/>
    </row>
    <row r="17" spans="2:12" ht="17.25" customHeight="1">
      <c r="B17" s="10" t="s">
        <v>10</v>
      </c>
      <c r="C17" s="93"/>
      <c r="D17" s="95"/>
      <c r="F17" s="8"/>
      <c r="J17" s="15"/>
      <c r="K17" s="16"/>
      <c r="L17" s="12"/>
    </row>
    <row r="18" spans="1:12" ht="17.25" customHeight="1">
      <c r="A18" s="99" t="s">
        <v>11</v>
      </c>
      <c r="B18" s="100"/>
      <c r="C18" s="93"/>
      <c r="D18" s="95"/>
      <c r="F18" s="8"/>
      <c r="J18" s="15"/>
      <c r="K18" s="16"/>
      <c r="L18" s="12"/>
    </row>
    <row r="19" spans="1:12" ht="17.25" customHeight="1">
      <c r="A19" s="100"/>
      <c r="B19" s="100"/>
      <c r="C19" s="93"/>
      <c r="D19" s="95"/>
      <c r="F19" s="8"/>
      <c r="J19" s="15"/>
      <c r="K19" s="16"/>
      <c r="L19" s="12"/>
    </row>
    <row r="20" spans="1:12" ht="28.5" customHeight="1">
      <c r="A20" s="97" t="s">
        <v>12</v>
      </c>
      <c r="B20" s="101"/>
      <c r="C20" s="17"/>
      <c r="D20" s="10"/>
      <c r="F20" s="8"/>
      <c r="J20" s="15"/>
      <c r="K20" s="16"/>
      <c r="L20" s="12"/>
    </row>
    <row r="21" spans="6:12" ht="6" customHeight="1">
      <c r="F21" s="8"/>
      <c r="K21" s="16"/>
      <c r="L21" s="12"/>
    </row>
    <row r="22" spans="1:12" ht="17.25" customHeight="1">
      <c r="A22" s="9"/>
      <c r="B22" s="10" t="s">
        <v>13</v>
      </c>
      <c r="C22" s="18"/>
      <c r="D22" s="10"/>
      <c r="L22" s="19"/>
    </row>
    <row r="23" spans="1:12" ht="6" customHeight="1">
      <c r="A23" s="9"/>
      <c r="F23" s="8"/>
      <c r="L23" s="20"/>
    </row>
    <row r="24" spans="1:140" ht="17.25" customHeight="1">
      <c r="A24" s="9"/>
      <c r="E24" s="21" t="str">
        <f>VLOOKUP(C69,A97:D201,3)</f>
        <v>Incorporation Required</v>
      </c>
      <c r="F24" s="8"/>
      <c r="L24" s="20"/>
      <c r="M24" s="1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</row>
    <row r="25" spans="1:140" ht="7.5" customHeight="1" thickBot="1">
      <c r="A25" s="9"/>
      <c r="E25" s="21"/>
      <c r="F25" s="22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</row>
    <row r="26" spans="1:140" ht="6" customHeight="1">
      <c r="A26" s="23"/>
      <c r="B26" s="24"/>
      <c r="C26" s="24"/>
      <c r="D26" s="24"/>
      <c r="E26" s="24"/>
      <c r="F26" s="25"/>
      <c r="G26" s="26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</row>
    <row r="27" spans="1:140" ht="17.25" customHeight="1">
      <c r="A27" s="23"/>
      <c r="B27" s="27" t="s">
        <v>14</v>
      </c>
      <c r="C27" s="27"/>
      <c r="D27" s="27"/>
      <c r="E27" s="9"/>
      <c r="F27" s="28"/>
      <c r="G27" s="107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</row>
    <row r="28" spans="1:26" s="9" customFormat="1" ht="6" customHeight="1">
      <c r="A28" s="23"/>
      <c r="F28" s="28"/>
      <c r="G28" s="108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140" s="30" customFormat="1" ht="17.25" customHeight="1">
      <c r="A29" s="23"/>
      <c r="B29" s="29" t="s">
        <v>15</v>
      </c>
      <c r="C29" s="29"/>
      <c r="D29" s="29"/>
      <c r="F29" s="31"/>
      <c r="G29" s="109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</row>
    <row r="30" spans="1:140" ht="6" customHeight="1">
      <c r="A30" s="23"/>
      <c r="F30" s="3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</row>
    <row r="31" spans="1:140" ht="24" customHeight="1">
      <c r="A31" s="23"/>
      <c r="B31" s="35" t="s">
        <v>167</v>
      </c>
      <c r="C31" s="35"/>
      <c r="D31" s="35"/>
      <c r="E31" s="36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</row>
    <row r="32" spans="1:140" ht="17.25" customHeight="1">
      <c r="A32" s="23"/>
      <c r="B32" s="39" t="s">
        <v>168</v>
      </c>
      <c r="C32" s="39"/>
      <c r="D32" s="39"/>
      <c r="E32" s="40" t="s">
        <v>16</v>
      </c>
      <c r="F32" s="41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</row>
    <row r="33" spans="1:140" ht="17.25" customHeight="1">
      <c r="A33" s="23"/>
      <c r="B33" s="44"/>
      <c r="C33" s="44"/>
      <c r="D33" s="44"/>
      <c r="E33" s="45" t="str">
        <f>IF(L8="Analysis by Field Method","ppm (1.2 x field analysis)","ppm")</f>
        <v>ppm</v>
      </c>
      <c r="F33" s="30"/>
      <c r="G33" s="88">
        <f aca="true" t="shared" si="0" ref="G33:Z33">IF($C$71=2,G32*1.2,G32*1)</f>
        <v>0</v>
      </c>
      <c r="H33" s="88">
        <f t="shared" si="0"/>
        <v>0</v>
      </c>
      <c r="I33" s="88">
        <f t="shared" si="0"/>
        <v>0</v>
      </c>
      <c r="J33" s="88">
        <f t="shared" si="0"/>
        <v>0</v>
      </c>
      <c r="K33" s="88">
        <f t="shared" si="0"/>
        <v>0</v>
      </c>
      <c r="L33" s="88">
        <f t="shared" si="0"/>
        <v>0</v>
      </c>
      <c r="M33" s="88">
        <f t="shared" si="0"/>
        <v>0</v>
      </c>
      <c r="N33" s="88">
        <f t="shared" si="0"/>
        <v>0</v>
      </c>
      <c r="O33" s="88">
        <f t="shared" si="0"/>
        <v>0</v>
      </c>
      <c r="P33" s="88">
        <f t="shared" si="0"/>
        <v>0</v>
      </c>
      <c r="Q33" s="88">
        <f t="shared" si="0"/>
        <v>0</v>
      </c>
      <c r="R33" s="88">
        <f t="shared" si="0"/>
        <v>0</v>
      </c>
      <c r="S33" s="88">
        <f t="shared" si="0"/>
        <v>0</v>
      </c>
      <c r="T33" s="88">
        <f t="shared" si="0"/>
        <v>0</v>
      </c>
      <c r="U33" s="88">
        <f t="shared" si="0"/>
        <v>0</v>
      </c>
      <c r="V33" s="88">
        <f t="shared" si="0"/>
        <v>0</v>
      </c>
      <c r="W33" s="88">
        <f t="shared" si="0"/>
        <v>0</v>
      </c>
      <c r="X33" s="88">
        <f t="shared" si="0"/>
        <v>0</v>
      </c>
      <c r="Y33" s="88">
        <f t="shared" si="0"/>
        <v>0</v>
      </c>
      <c r="Z33" s="88">
        <f t="shared" si="0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</row>
    <row r="34" spans="1:140" ht="17.25" customHeight="1">
      <c r="A34" s="23"/>
      <c r="B34" s="39" t="s">
        <v>17</v>
      </c>
      <c r="C34" s="30"/>
      <c r="D34" s="30"/>
      <c r="E34" s="45" t="s">
        <v>16</v>
      </c>
      <c r="F34" s="30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</row>
    <row r="35" spans="1:140" ht="17.25" customHeight="1">
      <c r="A35" s="23"/>
      <c r="B35" s="46" t="s">
        <v>18</v>
      </c>
      <c r="C35" s="30"/>
      <c r="D35" s="30"/>
      <c r="E35" s="45" t="s">
        <v>16</v>
      </c>
      <c r="F35" s="30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</row>
    <row r="36" spans="1:140" ht="17.25" customHeight="1">
      <c r="A36" s="23"/>
      <c r="B36" s="35" t="s">
        <v>19</v>
      </c>
      <c r="C36" s="35"/>
      <c r="D36" s="35"/>
      <c r="E36" s="45" t="s">
        <v>20</v>
      </c>
      <c r="F36" s="47"/>
      <c r="G36" s="48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</row>
    <row r="37" spans="1:140" ht="6" customHeight="1">
      <c r="A37" s="23"/>
      <c r="B37" s="50"/>
      <c r="C37" s="50"/>
      <c r="D37" s="50"/>
      <c r="F37" s="32"/>
      <c r="G37" s="5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</row>
    <row r="38" spans="1:140" ht="17.25" customHeight="1">
      <c r="A38" s="23"/>
      <c r="B38" s="52" t="s">
        <v>170</v>
      </c>
      <c r="C38" s="52"/>
      <c r="D38" s="52"/>
      <c r="G38" s="53" t="str">
        <f aca="true" t="shared" si="1" ref="G38:Z38">IF(OR(G33&gt;9999.99,G34&gt;499.99,G35&gt;350),"No","  ")</f>
        <v>  </v>
      </c>
      <c r="H38" s="53" t="str">
        <f t="shared" si="1"/>
        <v>  </v>
      </c>
      <c r="I38" s="53" t="str">
        <f t="shared" si="1"/>
        <v>  </v>
      </c>
      <c r="J38" s="53" t="str">
        <f t="shared" si="1"/>
        <v>  </v>
      </c>
      <c r="K38" s="53" t="str">
        <f t="shared" si="1"/>
        <v>  </v>
      </c>
      <c r="L38" s="53" t="str">
        <f t="shared" si="1"/>
        <v>  </v>
      </c>
      <c r="M38" s="53" t="str">
        <f t="shared" si="1"/>
        <v>  </v>
      </c>
      <c r="N38" s="53" t="str">
        <f t="shared" si="1"/>
        <v>  </v>
      </c>
      <c r="O38" s="53" t="str">
        <f t="shared" si="1"/>
        <v>  </v>
      </c>
      <c r="P38" s="53" t="str">
        <f t="shared" si="1"/>
        <v>  </v>
      </c>
      <c r="Q38" s="53" t="str">
        <f t="shared" si="1"/>
        <v>  </v>
      </c>
      <c r="R38" s="53" t="str">
        <f t="shared" si="1"/>
        <v>  </v>
      </c>
      <c r="S38" s="53" t="str">
        <f t="shared" si="1"/>
        <v>  </v>
      </c>
      <c r="T38" s="53" t="str">
        <f t="shared" si="1"/>
        <v>  </v>
      </c>
      <c r="U38" s="53" t="str">
        <f t="shared" si="1"/>
        <v>  </v>
      </c>
      <c r="V38" s="53" t="str">
        <f t="shared" si="1"/>
        <v>  </v>
      </c>
      <c r="W38" s="53" t="str">
        <f t="shared" si="1"/>
        <v>  </v>
      </c>
      <c r="X38" s="53" t="str">
        <f t="shared" si="1"/>
        <v>  </v>
      </c>
      <c r="Y38" s="53" t="str">
        <f t="shared" si="1"/>
        <v>  </v>
      </c>
      <c r="Z38" s="53" t="str">
        <f t="shared" si="1"/>
        <v>  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</row>
    <row r="39" spans="1:140" ht="6" customHeight="1">
      <c r="A39" s="23"/>
      <c r="B39" s="50"/>
      <c r="C39" s="50"/>
      <c r="D39" s="50"/>
      <c r="G39" s="5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</row>
    <row r="40" spans="1:140" ht="17.25" customHeight="1">
      <c r="A40" s="23"/>
      <c r="B40" s="54" t="s">
        <v>21</v>
      </c>
      <c r="C40" s="54"/>
      <c r="D40" s="54"/>
      <c r="E40" s="55" t="s">
        <v>20</v>
      </c>
      <c r="F40" s="55"/>
      <c r="G40" s="56" t="e">
        <f aca="true" t="shared" si="2" ref="G40:Z40">IF(G84&gt;2,2,G84)</f>
        <v>#DIV/0!</v>
      </c>
      <c r="H40" s="56" t="e">
        <f t="shared" si="2"/>
        <v>#DIV/0!</v>
      </c>
      <c r="I40" s="56" t="e">
        <f t="shared" si="2"/>
        <v>#DIV/0!</v>
      </c>
      <c r="J40" s="56" t="e">
        <f t="shared" si="2"/>
        <v>#DIV/0!</v>
      </c>
      <c r="K40" s="56" t="e">
        <f t="shared" si="2"/>
        <v>#DIV/0!</v>
      </c>
      <c r="L40" s="56" t="e">
        <f t="shared" si="2"/>
        <v>#DIV/0!</v>
      </c>
      <c r="M40" s="56" t="e">
        <f t="shared" si="2"/>
        <v>#DIV/0!</v>
      </c>
      <c r="N40" s="56" t="e">
        <f t="shared" si="2"/>
        <v>#DIV/0!</v>
      </c>
      <c r="O40" s="56" t="e">
        <f t="shared" si="2"/>
        <v>#DIV/0!</v>
      </c>
      <c r="P40" s="56" t="e">
        <f t="shared" si="2"/>
        <v>#DIV/0!</v>
      </c>
      <c r="Q40" s="56" t="e">
        <f t="shared" si="2"/>
        <v>#DIV/0!</v>
      </c>
      <c r="R40" s="56" t="e">
        <f t="shared" si="2"/>
        <v>#DIV/0!</v>
      </c>
      <c r="S40" s="56" t="e">
        <f t="shared" si="2"/>
        <v>#DIV/0!</v>
      </c>
      <c r="T40" s="56" t="e">
        <f t="shared" si="2"/>
        <v>#DIV/0!</v>
      </c>
      <c r="U40" s="56" t="e">
        <f t="shared" si="2"/>
        <v>#DIV/0!</v>
      </c>
      <c r="V40" s="56" t="e">
        <f t="shared" si="2"/>
        <v>#DIV/0!</v>
      </c>
      <c r="W40" s="56" t="e">
        <f t="shared" si="2"/>
        <v>#DIV/0!</v>
      </c>
      <c r="X40" s="56" t="e">
        <f t="shared" si="2"/>
        <v>#DIV/0!</v>
      </c>
      <c r="Y40" s="56" t="e">
        <f t="shared" si="2"/>
        <v>#DIV/0!</v>
      </c>
      <c r="Z40" s="56" t="e">
        <f t="shared" si="2"/>
        <v>#DIV/0!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</row>
    <row r="41" spans="1:140" ht="17.25" customHeight="1">
      <c r="A41" s="23"/>
      <c r="B41" s="57" t="s">
        <v>22</v>
      </c>
      <c r="C41" s="57"/>
      <c r="D41" s="57"/>
      <c r="E41" s="58" t="s">
        <v>23</v>
      </c>
      <c r="F41" s="58"/>
      <c r="G41" s="59" t="e">
        <f aca="true" t="shared" si="3" ref="G41:Z41">IF(G84&gt;2,G88,G83)</f>
        <v>#DIV/0!</v>
      </c>
      <c r="H41" s="59" t="e">
        <f t="shared" si="3"/>
        <v>#DIV/0!</v>
      </c>
      <c r="I41" s="59" t="e">
        <f t="shared" si="3"/>
        <v>#DIV/0!</v>
      </c>
      <c r="J41" s="59" t="e">
        <f t="shared" si="3"/>
        <v>#DIV/0!</v>
      </c>
      <c r="K41" s="59" t="e">
        <f t="shared" si="3"/>
        <v>#DIV/0!</v>
      </c>
      <c r="L41" s="59" t="e">
        <f t="shared" si="3"/>
        <v>#DIV/0!</v>
      </c>
      <c r="M41" s="59" t="e">
        <f t="shared" si="3"/>
        <v>#DIV/0!</v>
      </c>
      <c r="N41" s="59" t="e">
        <f t="shared" si="3"/>
        <v>#DIV/0!</v>
      </c>
      <c r="O41" s="59" t="e">
        <f t="shared" si="3"/>
        <v>#DIV/0!</v>
      </c>
      <c r="P41" s="59" t="e">
        <f t="shared" si="3"/>
        <v>#DIV/0!</v>
      </c>
      <c r="Q41" s="59" t="e">
        <f t="shared" si="3"/>
        <v>#DIV/0!</v>
      </c>
      <c r="R41" s="59" t="e">
        <f t="shared" si="3"/>
        <v>#DIV/0!</v>
      </c>
      <c r="S41" s="59" t="e">
        <f t="shared" si="3"/>
        <v>#DIV/0!</v>
      </c>
      <c r="T41" s="59" t="e">
        <f t="shared" si="3"/>
        <v>#DIV/0!</v>
      </c>
      <c r="U41" s="59" t="e">
        <f t="shared" si="3"/>
        <v>#DIV/0!</v>
      </c>
      <c r="V41" s="59" t="e">
        <f t="shared" si="3"/>
        <v>#DIV/0!</v>
      </c>
      <c r="W41" s="59" t="e">
        <f t="shared" si="3"/>
        <v>#DIV/0!</v>
      </c>
      <c r="X41" s="59" t="e">
        <f t="shared" si="3"/>
        <v>#DIV/0!</v>
      </c>
      <c r="Y41" s="59" t="e">
        <f t="shared" si="3"/>
        <v>#DIV/0!</v>
      </c>
      <c r="Z41" s="59" t="e">
        <f t="shared" si="3"/>
        <v>#DIV/0!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</row>
    <row r="42" spans="1:140" ht="17.25" customHeight="1">
      <c r="A42" s="23"/>
      <c r="B42" s="57" t="s">
        <v>24</v>
      </c>
      <c r="C42" s="57"/>
      <c r="D42" s="57"/>
      <c r="E42" s="58" t="s">
        <v>25</v>
      </c>
      <c r="F42" s="58"/>
      <c r="G42" s="60" t="e">
        <f aca="true" t="shared" si="4" ref="G42:Z42">IF(G84&gt;2,G86/2000,G80/2000)</f>
        <v>#DIV/0!</v>
      </c>
      <c r="H42" s="60" t="e">
        <f t="shared" si="4"/>
        <v>#DIV/0!</v>
      </c>
      <c r="I42" s="60" t="e">
        <f t="shared" si="4"/>
        <v>#DIV/0!</v>
      </c>
      <c r="J42" s="60" t="e">
        <f t="shared" si="4"/>
        <v>#DIV/0!</v>
      </c>
      <c r="K42" s="60" t="e">
        <f t="shared" si="4"/>
        <v>#DIV/0!</v>
      </c>
      <c r="L42" s="60" t="e">
        <f t="shared" si="4"/>
        <v>#DIV/0!</v>
      </c>
      <c r="M42" s="60" t="e">
        <f t="shared" si="4"/>
        <v>#DIV/0!</v>
      </c>
      <c r="N42" s="60" t="e">
        <f t="shared" si="4"/>
        <v>#DIV/0!</v>
      </c>
      <c r="O42" s="60" t="e">
        <f t="shared" si="4"/>
        <v>#DIV/0!</v>
      </c>
      <c r="P42" s="60" t="e">
        <f t="shared" si="4"/>
        <v>#DIV/0!</v>
      </c>
      <c r="Q42" s="60" t="e">
        <f t="shared" si="4"/>
        <v>#DIV/0!</v>
      </c>
      <c r="R42" s="60" t="e">
        <f t="shared" si="4"/>
        <v>#DIV/0!</v>
      </c>
      <c r="S42" s="60" t="e">
        <f t="shared" si="4"/>
        <v>#DIV/0!</v>
      </c>
      <c r="T42" s="60" t="e">
        <f t="shared" si="4"/>
        <v>#DIV/0!</v>
      </c>
      <c r="U42" s="60" t="e">
        <f t="shared" si="4"/>
        <v>#DIV/0!</v>
      </c>
      <c r="V42" s="60" t="e">
        <f t="shared" si="4"/>
        <v>#DIV/0!</v>
      </c>
      <c r="W42" s="60" t="e">
        <f t="shared" si="4"/>
        <v>#DIV/0!</v>
      </c>
      <c r="X42" s="60" t="e">
        <f t="shared" si="4"/>
        <v>#DIV/0!</v>
      </c>
      <c r="Y42" s="60" t="e">
        <f t="shared" si="4"/>
        <v>#DIV/0!</v>
      </c>
      <c r="Z42" s="60" t="e">
        <f t="shared" si="4"/>
        <v>#DIV/0!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</row>
    <row r="43" spans="1:140" ht="17.25" customHeight="1">
      <c r="A43" s="23"/>
      <c r="B43" s="57" t="s">
        <v>26</v>
      </c>
      <c r="C43" s="57"/>
      <c r="D43" s="57"/>
      <c r="E43" s="58" t="s">
        <v>27</v>
      </c>
      <c r="F43" s="58"/>
      <c r="G43" s="61" t="e">
        <f aca="true" t="shared" si="5" ref="G43:Z43">IF(G84&gt;2,G87,G82)</f>
        <v>#DIV/0!</v>
      </c>
      <c r="H43" s="61" t="e">
        <f t="shared" si="5"/>
        <v>#DIV/0!</v>
      </c>
      <c r="I43" s="61" t="e">
        <f t="shared" si="5"/>
        <v>#DIV/0!</v>
      </c>
      <c r="J43" s="61" t="e">
        <f t="shared" si="5"/>
        <v>#DIV/0!</v>
      </c>
      <c r="K43" s="61" t="e">
        <f t="shared" si="5"/>
        <v>#DIV/0!</v>
      </c>
      <c r="L43" s="61" t="e">
        <f t="shared" si="5"/>
        <v>#DIV/0!</v>
      </c>
      <c r="M43" s="61" t="e">
        <f t="shared" si="5"/>
        <v>#DIV/0!</v>
      </c>
      <c r="N43" s="61" t="e">
        <f t="shared" si="5"/>
        <v>#DIV/0!</v>
      </c>
      <c r="O43" s="61" t="e">
        <f t="shared" si="5"/>
        <v>#DIV/0!</v>
      </c>
      <c r="P43" s="61" t="e">
        <f t="shared" si="5"/>
        <v>#DIV/0!</v>
      </c>
      <c r="Q43" s="61" t="e">
        <f t="shared" si="5"/>
        <v>#DIV/0!</v>
      </c>
      <c r="R43" s="61" t="e">
        <f t="shared" si="5"/>
        <v>#DIV/0!</v>
      </c>
      <c r="S43" s="61" t="e">
        <f t="shared" si="5"/>
        <v>#DIV/0!</v>
      </c>
      <c r="T43" s="61" t="e">
        <f t="shared" si="5"/>
        <v>#DIV/0!</v>
      </c>
      <c r="U43" s="61" t="e">
        <f t="shared" si="5"/>
        <v>#DIV/0!</v>
      </c>
      <c r="V43" s="61" t="e">
        <f t="shared" si="5"/>
        <v>#DIV/0!</v>
      </c>
      <c r="W43" s="61" t="e">
        <f t="shared" si="5"/>
        <v>#DIV/0!</v>
      </c>
      <c r="X43" s="61" t="e">
        <f t="shared" si="5"/>
        <v>#DIV/0!</v>
      </c>
      <c r="Y43" s="61" t="e">
        <f t="shared" si="5"/>
        <v>#DIV/0!</v>
      </c>
      <c r="Z43" s="61" t="e">
        <f t="shared" si="5"/>
        <v>#DIV/0!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</row>
    <row r="44" spans="1:140" ht="17.25" customHeight="1">
      <c r="A44" s="23"/>
      <c r="B44" s="57" t="s">
        <v>28</v>
      </c>
      <c r="C44" s="57"/>
      <c r="D44" s="57"/>
      <c r="E44" s="58" t="s">
        <v>29</v>
      </c>
      <c r="F44" s="58"/>
      <c r="G44" s="61" t="e">
        <f aca="true" t="shared" si="6" ref="G44:Z44">+G43/42</f>
        <v>#DIV/0!</v>
      </c>
      <c r="H44" s="61" t="e">
        <f t="shared" si="6"/>
        <v>#DIV/0!</v>
      </c>
      <c r="I44" s="61" t="e">
        <f t="shared" si="6"/>
        <v>#DIV/0!</v>
      </c>
      <c r="J44" s="61" t="e">
        <f t="shared" si="6"/>
        <v>#DIV/0!</v>
      </c>
      <c r="K44" s="61" t="e">
        <f t="shared" si="6"/>
        <v>#DIV/0!</v>
      </c>
      <c r="L44" s="61" t="e">
        <f t="shared" si="6"/>
        <v>#DIV/0!</v>
      </c>
      <c r="M44" s="61" t="e">
        <f t="shared" si="6"/>
        <v>#DIV/0!</v>
      </c>
      <c r="N44" s="61" t="e">
        <f t="shared" si="6"/>
        <v>#DIV/0!</v>
      </c>
      <c r="O44" s="61" t="e">
        <f t="shared" si="6"/>
        <v>#DIV/0!</v>
      </c>
      <c r="P44" s="61" t="e">
        <f t="shared" si="6"/>
        <v>#DIV/0!</v>
      </c>
      <c r="Q44" s="61" t="e">
        <f t="shared" si="6"/>
        <v>#DIV/0!</v>
      </c>
      <c r="R44" s="61" t="e">
        <f t="shared" si="6"/>
        <v>#DIV/0!</v>
      </c>
      <c r="S44" s="61" t="e">
        <f t="shared" si="6"/>
        <v>#DIV/0!</v>
      </c>
      <c r="T44" s="61" t="e">
        <f t="shared" si="6"/>
        <v>#DIV/0!</v>
      </c>
      <c r="U44" s="61" t="e">
        <f t="shared" si="6"/>
        <v>#DIV/0!</v>
      </c>
      <c r="V44" s="61" t="e">
        <f t="shared" si="6"/>
        <v>#DIV/0!</v>
      </c>
      <c r="W44" s="61" t="e">
        <f t="shared" si="6"/>
        <v>#DIV/0!</v>
      </c>
      <c r="X44" s="61" t="e">
        <f t="shared" si="6"/>
        <v>#DIV/0!</v>
      </c>
      <c r="Y44" s="61" t="e">
        <f t="shared" si="6"/>
        <v>#DIV/0!</v>
      </c>
      <c r="Z44" s="61" t="e">
        <f t="shared" si="6"/>
        <v>#DIV/0!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</row>
    <row r="45" spans="1:140" ht="6" customHeight="1" thickBot="1">
      <c r="A45" s="23"/>
      <c r="B45" s="62"/>
      <c r="C45" s="62"/>
      <c r="D45" s="62"/>
      <c r="E45" s="63"/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</row>
    <row r="46" spans="1:140" ht="6" customHeight="1">
      <c r="A46" s="23"/>
      <c r="B46" s="65"/>
      <c r="C46" s="65"/>
      <c r="D46" s="65"/>
      <c r="E46" s="9"/>
      <c r="F46" s="9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</row>
    <row r="47" spans="1:140" ht="15.75" customHeight="1">
      <c r="A47" s="23"/>
      <c r="B47" s="67" t="s">
        <v>30</v>
      </c>
      <c r="C47" s="67"/>
      <c r="D47" s="67"/>
      <c r="E47" s="9"/>
      <c r="F47" s="9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</row>
    <row r="48" spans="1:140" ht="6" customHeight="1">
      <c r="A48" s="23"/>
      <c r="B48" s="65"/>
      <c r="C48" s="65"/>
      <c r="D48" s="65"/>
      <c r="E48" s="9"/>
      <c r="F48" s="9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</row>
    <row r="49" spans="1:140" ht="15.75" customHeight="1">
      <c r="A49" s="23"/>
      <c r="B49" s="68" t="s">
        <v>31</v>
      </c>
      <c r="C49" s="68"/>
      <c r="D49" s="68"/>
      <c r="E49" s="69"/>
      <c r="F49" s="69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</row>
    <row r="50" spans="1:140" ht="15.75" customHeight="1">
      <c r="A50" s="23"/>
      <c r="B50" s="68" t="s">
        <v>32</v>
      </c>
      <c r="C50" s="68"/>
      <c r="D50" s="68"/>
      <c r="E50" s="69"/>
      <c r="F50" s="69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</row>
    <row r="51" spans="1:140" ht="15.75" customHeight="1">
      <c r="A51" s="23"/>
      <c r="B51" s="68" t="s">
        <v>33</v>
      </c>
      <c r="C51" s="68"/>
      <c r="D51" s="68"/>
      <c r="E51" s="69"/>
      <c r="F51" s="69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</row>
    <row r="52" spans="1:140" s="63" customFormat="1" ht="9.75" customHeight="1" thickBot="1">
      <c r="A52" s="23"/>
      <c r="B52" s="62"/>
      <c r="C52" s="62"/>
      <c r="D52" s="62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</row>
    <row r="53" spans="1:140" ht="15.75" customHeight="1">
      <c r="A53" s="9"/>
      <c r="B53" s="65"/>
      <c r="C53" s="65"/>
      <c r="D53" s="65"/>
      <c r="E53" s="9"/>
      <c r="F53" s="9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</row>
    <row r="54" spans="1:140" ht="15.75" customHeight="1">
      <c r="A54" s="9"/>
      <c r="B54" s="65"/>
      <c r="C54" s="65"/>
      <c r="D54" s="65"/>
      <c r="E54" s="9"/>
      <c r="F54" s="9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</row>
    <row r="55" spans="1:140" ht="15.75" customHeight="1">
      <c r="A55" s="9"/>
      <c r="B55" s="65"/>
      <c r="C55" s="65"/>
      <c r="D55" s="65"/>
      <c r="E55" s="9"/>
      <c r="F55" s="9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</row>
    <row r="56" spans="1:26" ht="15.75" customHeight="1">
      <c r="A56" s="9"/>
      <c r="B56" s="65"/>
      <c r="C56" s="65"/>
      <c r="D56" s="65"/>
      <c r="E56" s="9"/>
      <c r="F56" s="9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ht="15.75" customHeight="1" hidden="1">
      <c r="A57" s="9"/>
      <c r="B57" s="65"/>
      <c r="C57" s="65"/>
      <c r="D57" s="65"/>
      <c r="E57" s="9"/>
      <c r="F57" s="9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1:26" ht="15.75" customHeight="1" hidden="1">
      <c r="A58" s="9"/>
      <c r="B58" s="65"/>
      <c r="C58" s="65"/>
      <c r="D58" s="65"/>
      <c r="E58" s="9"/>
      <c r="F58" s="9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spans="1:26" ht="15.75" customHeight="1" hidden="1">
      <c r="A59" s="9"/>
      <c r="B59" s="65"/>
      <c r="C59" s="65"/>
      <c r="D59" s="65"/>
      <c r="E59" s="9"/>
      <c r="F59" s="9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spans="1:26" ht="15.75" customHeight="1" hidden="1">
      <c r="A60" s="9"/>
      <c r="B60" s="65"/>
      <c r="C60" s="65"/>
      <c r="D60" s="65"/>
      <c r="E60" s="9"/>
      <c r="F60" s="9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26" ht="15.75" customHeight="1" hidden="1">
      <c r="A61" s="9"/>
      <c r="B61" s="65"/>
      <c r="C61" s="65"/>
      <c r="D61" s="65"/>
      <c r="E61" s="9"/>
      <c r="F61" s="9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spans="1:26" ht="15.75" customHeight="1" hidden="1">
      <c r="A62" s="9"/>
      <c r="B62" s="65"/>
      <c r="C62" s="65"/>
      <c r="D62" s="65"/>
      <c r="E62" s="9"/>
      <c r="F62" s="9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spans="1:26" ht="15.75" customHeight="1" hidden="1">
      <c r="A63" s="9"/>
      <c r="B63" s="65"/>
      <c r="C63" s="65"/>
      <c r="D63" s="65"/>
      <c r="E63" s="9"/>
      <c r="F63" s="9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spans="1:26" ht="15.75" customHeight="1" hidden="1">
      <c r="A64" s="9"/>
      <c r="B64" s="65"/>
      <c r="C64" s="65"/>
      <c r="D64" s="65"/>
      <c r="E64" s="9"/>
      <c r="F64" s="9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spans="1:26" ht="15.75" customHeight="1" hidden="1">
      <c r="A65" s="9"/>
      <c r="B65" s="65"/>
      <c r="C65" s="65"/>
      <c r="D65" s="65"/>
      <c r="E65" s="9"/>
      <c r="F65" s="9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15.75" customHeight="1" hidden="1">
      <c r="A66" s="9"/>
      <c r="B66" s="65"/>
      <c r="C66" s="65"/>
      <c r="D66" s="65"/>
      <c r="E66" s="9"/>
      <c r="F66" s="9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spans="1:26" ht="15.75" customHeight="1" hidden="1">
      <c r="A67" s="9"/>
      <c r="B67" s="65"/>
      <c r="C67" s="65"/>
      <c r="D67" s="65"/>
      <c r="E67" s="9"/>
      <c r="F67" s="9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6" ht="15.75" customHeight="1" hidden="1">
      <c r="A68" s="9"/>
      <c r="B68" s="65"/>
      <c r="C68" s="65"/>
      <c r="D68" s="65"/>
      <c r="E68" s="9"/>
      <c r="F68" s="9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15.75" customHeight="1" hidden="1">
      <c r="A69" s="9"/>
      <c r="B69" s="74" t="s">
        <v>34</v>
      </c>
      <c r="C69" s="75">
        <v>1</v>
      </c>
      <c r="D69" s="74"/>
      <c r="F69" s="9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26" ht="15.75" customHeight="1" hidden="1">
      <c r="A70" s="9"/>
      <c r="B70" s="76" t="s">
        <v>35</v>
      </c>
      <c r="C70" s="77">
        <v>1</v>
      </c>
      <c r="D70" s="76"/>
      <c r="F70" s="9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6" ht="15.75" customHeight="1" hidden="1">
      <c r="A71" s="9"/>
      <c r="B71" s="76" t="s">
        <v>169</v>
      </c>
      <c r="C71" s="77">
        <v>2</v>
      </c>
      <c r="D71" s="76"/>
      <c r="F71" s="9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spans="1:26" ht="15.75" customHeight="1" hidden="1">
      <c r="A72" s="9"/>
      <c r="B72" s="76"/>
      <c r="C72" s="77">
        <v>1</v>
      </c>
      <c r="D72" s="76"/>
      <c r="F72" s="9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spans="2:26" ht="17.25" customHeight="1" hidden="1">
      <c r="B73" s="76"/>
      <c r="C73" s="77">
        <v>1</v>
      </c>
      <c r="D73" s="76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spans="3:26" ht="17.25" customHeight="1" hidden="1">
      <c r="C74" s="7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7.25" customHeight="1" hidden="1">
      <c r="B75" s="52" t="s">
        <v>36</v>
      </c>
      <c r="D75" s="52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7.25" customHeight="1" hidden="1">
      <c r="B76" s="1" t="s">
        <v>37</v>
      </c>
      <c r="C76" s="15" t="s">
        <v>38</v>
      </c>
      <c r="F76" s="15"/>
      <c r="G76" s="79">
        <f aca="true" t="shared" si="7" ref="G76:Z76">IF($C$70=2,G31*42,G31)</f>
        <v>0</v>
      </c>
      <c r="H76" s="79">
        <f t="shared" si="7"/>
        <v>0</v>
      </c>
      <c r="I76" s="79">
        <f t="shared" si="7"/>
        <v>0</v>
      </c>
      <c r="J76" s="79">
        <f t="shared" si="7"/>
        <v>0</v>
      </c>
      <c r="K76" s="79">
        <f t="shared" si="7"/>
        <v>0</v>
      </c>
      <c r="L76" s="79">
        <f t="shared" si="7"/>
        <v>0</v>
      </c>
      <c r="M76" s="79">
        <f t="shared" si="7"/>
        <v>0</v>
      </c>
      <c r="N76" s="79">
        <f t="shared" si="7"/>
        <v>0</v>
      </c>
      <c r="O76" s="79">
        <f t="shared" si="7"/>
        <v>0</v>
      </c>
      <c r="P76" s="79">
        <f t="shared" si="7"/>
        <v>0</v>
      </c>
      <c r="Q76" s="79">
        <f t="shared" si="7"/>
        <v>0</v>
      </c>
      <c r="R76" s="79">
        <f t="shared" si="7"/>
        <v>0</v>
      </c>
      <c r="S76" s="79">
        <f t="shared" si="7"/>
        <v>0</v>
      </c>
      <c r="T76" s="79">
        <f t="shared" si="7"/>
        <v>0</v>
      </c>
      <c r="U76" s="79">
        <f t="shared" si="7"/>
        <v>0</v>
      </c>
      <c r="V76" s="79">
        <f t="shared" si="7"/>
        <v>0</v>
      </c>
      <c r="W76" s="79">
        <f t="shared" si="7"/>
        <v>0</v>
      </c>
      <c r="X76" s="79">
        <f t="shared" si="7"/>
        <v>0</v>
      </c>
      <c r="Y76" s="79">
        <f t="shared" si="7"/>
        <v>0</v>
      </c>
      <c r="Z76" s="79">
        <f t="shared" si="7"/>
        <v>0</v>
      </c>
    </row>
    <row r="77" spans="2:26" ht="17.25" customHeight="1" hidden="1">
      <c r="B77" s="80" t="s">
        <v>39</v>
      </c>
      <c r="C77" s="1" t="s">
        <v>40</v>
      </c>
      <c r="D77" s="80"/>
      <c r="G77" s="81">
        <f aca="true" t="shared" si="8" ref="G77:Z77">+(43560*83)*G34/1000000</f>
        <v>0</v>
      </c>
      <c r="H77" s="81">
        <f t="shared" si="8"/>
        <v>0</v>
      </c>
      <c r="I77" s="81">
        <f t="shared" si="8"/>
        <v>0</v>
      </c>
      <c r="J77" s="81">
        <f t="shared" si="8"/>
        <v>0</v>
      </c>
      <c r="K77" s="81">
        <f t="shared" si="8"/>
        <v>0</v>
      </c>
      <c r="L77" s="81">
        <f t="shared" si="8"/>
        <v>0</v>
      </c>
      <c r="M77" s="81">
        <f t="shared" si="8"/>
        <v>0</v>
      </c>
      <c r="N77" s="81">
        <f t="shared" si="8"/>
        <v>0</v>
      </c>
      <c r="O77" s="81">
        <f t="shared" si="8"/>
        <v>0</v>
      </c>
      <c r="P77" s="81">
        <f t="shared" si="8"/>
        <v>0</v>
      </c>
      <c r="Q77" s="81">
        <f t="shared" si="8"/>
        <v>0</v>
      </c>
      <c r="R77" s="81">
        <f t="shared" si="8"/>
        <v>0</v>
      </c>
      <c r="S77" s="81">
        <f t="shared" si="8"/>
        <v>0</v>
      </c>
      <c r="T77" s="81">
        <f t="shared" si="8"/>
        <v>0</v>
      </c>
      <c r="U77" s="81">
        <f t="shared" si="8"/>
        <v>0</v>
      </c>
      <c r="V77" s="81">
        <f t="shared" si="8"/>
        <v>0</v>
      </c>
      <c r="W77" s="81">
        <f t="shared" si="8"/>
        <v>0</v>
      </c>
      <c r="X77" s="81">
        <f t="shared" si="8"/>
        <v>0</v>
      </c>
      <c r="Y77" s="81">
        <f t="shared" si="8"/>
        <v>0</v>
      </c>
      <c r="Z77" s="81">
        <f t="shared" si="8"/>
        <v>0</v>
      </c>
    </row>
    <row r="78" spans="2:26" ht="17.25" customHeight="1" hidden="1">
      <c r="B78" s="15" t="s">
        <v>41</v>
      </c>
      <c r="C78" s="1" t="s">
        <v>40</v>
      </c>
      <c r="D78" s="15"/>
      <c r="G78" s="82">
        <f aca="true" t="shared" si="9" ref="G78:Z78">+(43560*G36/12)*(62.4)*(G35/1000000)</f>
        <v>0</v>
      </c>
      <c r="H78" s="82">
        <f t="shared" si="9"/>
        <v>0</v>
      </c>
      <c r="I78" s="82">
        <f t="shared" si="9"/>
        <v>0</v>
      </c>
      <c r="J78" s="82">
        <f t="shared" si="9"/>
        <v>0</v>
      </c>
      <c r="K78" s="82">
        <f t="shared" si="9"/>
        <v>0</v>
      </c>
      <c r="L78" s="82">
        <f t="shared" si="9"/>
        <v>0</v>
      </c>
      <c r="M78" s="82">
        <f t="shared" si="9"/>
        <v>0</v>
      </c>
      <c r="N78" s="82">
        <f t="shared" si="9"/>
        <v>0</v>
      </c>
      <c r="O78" s="82">
        <f t="shared" si="9"/>
        <v>0</v>
      </c>
      <c r="P78" s="82">
        <f t="shared" si="9"/>
        <v>0</v>
      </c>
      <c r="Q78" s="82">
        <f t="shared" si="9"/>
        <v>0</v>
      </c>
      <c r="R78" s="82">
        <f t="shared" si="9"/>
        <v>0</v>
      </c>
      <c r="S78" s="82">
        <f t="shared" si="9"/>
        <v>0</v>
      </c>
      <c r="T78" s="82">
        <f t="shared" si="9"/>
        <v>0</v>
      </c>
      <c r="U78" s="82">
        <f t="shared" si="9"/>
        <v>0</v>
      </c>
      <c r="V78" s="82">
        <f t="shared" si="9"/>
        <v>0</v>
      </c>
      <c r="W78" s="82">
        <f t="shared" si="9"/>
        <v>0</v>
      </c>
      <c r="X78" s="82">
        <f t="shared" si="9"/>
        <v>0</v>
      </c>
      <c r="Y78" s="82">
        <f t="shared" si="9"/>
        <v>0</v>
      </c>
      <c r="Z78" s="82">
        <f t="shared" si="9"/>
        <v>0</v>
      </c>
    </row>
    <row r="79" spans="2:26" ht="17.25" customHeight="1" hidden="1">
      <c r="B79" s="15" t="s">
        <v>42</v>
      </c>
      <c r="C79" s="1" t="s">
        <v>43</v>
      </c>
      <c r="D79" s="15"/>
      <c r="G79" s="82">
        <f aca="true" t="shared" si="10" ref="G79:Z79">3254-G77-G78</f>
        <v>3254</v>
      </c>
      <c r="H79" s="82">
        <f t="shared" si="10"/>
        <v>3254</v>
      </c>
      <c r="I79" s="82">
        <f t="shared" si="10"/>
        <v>3254</v>
      </c>
      <c r="J79" s="82">
        <f t="shared" si="10"/>
        <v>3254</v>
      </c>
      <c r="K79" s="82">
        <f t="shared" si="10"/>
        <v>3254</v>
      </c>
      <c r="L79" s="82">
        <f t="shared" si="10"/>
        <v>3254</v>
      </c>
      <c r="M79" s="82">
        <f t="shared" si="10"/>
        <v>3254</v>
      </c>
      <c r="N79" s="82">
        <f t="shared" si="10"/>
        <v>3254</v>
      </c>
      <c r="O79" s="82">
        <f t="shared" si="10"/>
        <v>3254</v>
      </c>
      <c r="P79" s="82">
        <f t="shared" si="10"/>
        <v>3254</v>
      </c>
      <c r="Q79" s="82">
        <f t="shared" si="10"/>
        <v>3254</v>
      </c>
      <c r="R79" s="82">
        <f t="shared" si="10"/>
        <v>3254</v>
      </c>
      <c r="S79" s="82">
        <f t="shared" si="10"/>
        <v>3254</v>
      </c>
      <c r="T79" s="82">
        <f t="shared" si="10"/>
        <v>3254</v>
      </c>
      <c r="U79" s="82">
        <f t="shared" si="10"/>
        <v>3254</v>
      </c>
      <c r="V79" s="82">
        <f t="shared" si="10"/>
        <v>3254</v>
      </c>
      <c r="W79" s="82">
        <f t="shared" si="10"/>
        <v>3254</v>
      </c>
      <c r="X79" s="82">
        <f t="shared" si="10"/>
        <v>3254</v>
      </c>
      <c r="Y79" s="82">
        <f t="shared" si="10"/>
        <v>3254</v>
      </c>
      <c r="Z79" s="82">
        <f t="shared" si="10"/>
        <v>3254</v>
      </c>
    </row>
    <row r="80" spans="2:26" ht="17.25" customHeight="1" hidden="1">
      <c r="B80" s="15" t="s">
        <v>44</v>
      </c>
      <c r="C80" s="1" t="s">
        <v>45</v>
      </c>
      <c r="D80" s="15"/>
      <c r="G80" s="82" t="e">
        <f aca="true" t="shared" si="11" ref="G80:Z80">+(G79/(+G33/1000000))</f>
        <v>#DIV/0!</v>
      </c>
      <c r="H80" s="82" t="e">
        <f t="shared" si="11"/>
        <v>#DIV/0!</v>
      </c>
      <c r="I80" s="82" t="e">
        <f t="shared" si="11"/>
        <v>#DIV/0!</v>
      </c>
      <c r="J80" s="82" t="e">
        <f t="shared" si="11"/>
        <v>#DIV/0!</v>
      </c>
      <c r="K80" s="82" t="e">
        <f t="shared" si="11"/>
        <v>#DIV/0!</v>
      </c>
      <c r="L80" s="82" t="e">
        <f t="shared" si="11"/>
        <v>#DIV/0!</v>
      </c>
      <c r="M80" s="82" t="e">
        <f t="shared" si="11"/>
        <v>#DIV/0!</v>
      </c>
      <c r="N80" s="82" t="e">
        <f t="shared" si="11"/>
        <v>#DIV/0!</v>
      </c>
      <c r="O80" s="82" t="e">
        <f t="shared" si="11"/>
        <v>#DIV/0!</v>
      </c>
      <c r="P80" s="82" t="e">
        <f t="shared" si="11"/>
        <v>#DIV/0!</v>
      </c>
      <c r="Q80" s="82" t="e">
        <f t="shared" si="11"/>
        <v>#DIV/0!</v>
      </c>
      <c r="R80" s="82" t="e">
        <f t="shared" si="11"/>
        <v>#DIV/0!</v>
      </c>
      <c r="S80" s="82" t="e">
        <f t="shared" si="11"/>
        <v>#DIV/0!</v>
      </c>
      <c r="T80" s="82" t="e">
        <f t="shared" si="11"/>
        <v>#DIV/0!</v>
      </c>
      <c r="U80" s="82" t="e">
        <f t="shared" si="11"/>
        <v>#DIV/0!</v>
      </c>
      <c r="V80" s="82" t="e">
        <f t="shared" si="11"/>
        <v>#DIV/0!</v>
      </c>
      <c r="W80" s="82" t="e">
        <f t="shared" si="11"/>
        <v>#DIV/0!</v>
      </c>
      <c r="X80" s="82" t="e">
        <f t="shared" si="11"/>
        <v>#DIV/0!</v>
      </c>
      <c r="Y80" s="82" t="e">
        <f t="shared" si="11"/>
        <v>#DIV/0!</v>
      </c>
      <c r="Z80" s="82" t="e">
        <f t="shared" si="11"/>
        <v>#DIV/0!</v>
      </c>
    </row>
    <row r="81" spans="2:26" ht="17.25" customHeight="1" hidden="1">
      <c r="B81" s="15" t="s">
        <v>46</v>
      </c>
      <c r="C81" s="1" t="s">
        <v>47</v>
      </c>
      <c r="D81" s="15"/>
      <c r="G81" s="82" t="e">
        <f aca="true" t="shared" si="12" ref="G81:Z81">+G80/83</f>
        <v>#DIV/0!</v>
      </c>
      <c r="H81" s="82" t="e">
        <f t="shared" si="12"/>
        <v>#DIV/0!</v>
      </c>
      <c r="I81" s="82" t="e">
        <f t="shared" si="12"/>
        <v>#DIV/0!</v>
      </c>
      <c r="J81" s="82" t="e">
        <f t="shared" si="12"/>
        <v>#DIV/0!</v>
      </c>
      <c r="K81" s="82" t="e">
        <f t="shared" si="12"/>
        <v>#DIV/0!</v>
      </c>
      <c r="L81" s="82" t="e">
        <f t="shared" si="12"/>
        <v>#DIV/0!</v>
      </c>
      <c r="M81" s="82" t="e">
        <f t="shared" si="12"/>
        <v>#DIV/0!</v>
      </c>
      <c r="N81" s="82" t="e">
        <f t="shared" si="12"/>
        <v>#DIV/0!</v>
      </c>
      <c r="O81" s="82" t="e">
        <f t="shared" si="12"/>
        <v>#DIV/0!</v>
      </c>
      <c r="P81" s="82" t="e">
        <f t="shared" si="12"/>
        <v>#DIV/0!</v>
      </c>
      <c r="Q81" s="82" t="e">
        <f t="shared" si="12"/>
        <v>#DIV/0!</v>
      </c>
      <c r="R81" s="82" t="e">
        <f t="shared" si="12"/>
        <v>#DIV/0!</v>
      </c>
      <c r="S81" s="82" t="e">
        <f t="shared" si="12"/>
        <v>#DIV/0!</v>
      </c>
      <c r="T81" s="82" t="e">
        <f t="shared" si="12"/>
        <v>#DIV/0!</v>
      </c>
      <c r="U81" s="82" t="e">
        <f t="shared" si="12"/>
        <v>#DIV/0!</v>
      </c>
      <c r="V81" s="82" t="e">
        <f t="shared" si="12"/>
        <v>#DIV/0!</v>
      </c>
      <c r="W81" s="82" t="e">
        <f t="shared" si="12"/>
        <v>#DIV/0!</v>
      </c>
      <c r="X81" s="82" t="e">
        <f t="shared" si="12"/>
        <v>#DIV/0!</v>
      </c>
      <c r="Y81" s="82" t="e">
        <f t="shared" si="12"/>
        <v>#DIV/0!</v>
      </c>
      <c r="Z81" s="82" t="e">
        <f t="shared" si="12"/>
        <v>#DIV/0!</v>
      </c>
    </row>
    <row r="82" spans="2:26" ht="17.25" customHeight="1" hidden="1">
      <c r="B82" s="15" t="s">
        <v>48</v>
      </c>
      <c r="C82" s="1" t="s">
        <v>49</v>
      </c>
      <c r="D82" s="15"/>
      <c r="G82" s="82" t="e">
        <f aca="true" t="shared" si="13" ref="G82:Z82">+G81*7.48</f>
        <v>#DIV/0!</v>
      </c>
      <c r="H82" s="82" t="e">
        <f t="shared" si="13"/>
        <v>#DIV/0!</v>
      </c>
      <c r="I82" s="82" t="e">
        <f t="shared" si="13"/>
        <v>#DIV/0!</v>
      </c>
      <c r="J82" s="82" t="e">
        <f t="shared" si="13"/>
        <v>#DIV/0!</v>
      </c>
      <c r="K82" s="82" t="e">
        <f t="shared" si="13"/>
        <v>#DIV/0!</v>
      </c>
      <c r="L82" s="82" t="e">
        <f t="shared" si="13"/>
        <v>#DIV/0!</v>
      </c>
      <c r="M82" s="82" t="e">
        <f t="shared" si="13"/>
        <v>#DIV/0!</v>
      </c>
      <c r="N82" s="82" t="e">
        <f t="shared" si="13"/>
        <v>#DIV/0!</v>
      </c>
      <c r="O82" s="82" t="e">
        <f t="shared" si="13"/>
        <v>#DIV/0!</v>
      </c>
      <c r="P82" s="82" t="e">
        <f t="shared" si="13"/>
        <v>#DIV/0!</v>
      </c>
      <c r="Q82" s="82" t="e">
        <f t="shared" si="13"/>
        <v>#DIV/0!</v>
      </c>
      <c r="R82" s="82" t="e">
        <f t="shared" si="13"/>
        <v>#DIV/0!</v>
      </c>
      <c r="S82" s="82" t="e">
        <f t="shared" si="13"/>
        <v>#DIV/0!</v>
      </c>
      <c r="T82" s="82" t="e">
        <f t="shared" si="13"/>
        <v>#DIV/0!</v>
      </c>
      <c r="U82" s="82" t="e">
        <f t="shared" si="13"/>
        <v>#DIV/0!</v>
      </c>
      <c r="V82" s="82" t="e">
        <f t="shared" si="13"/>
        <v>#DIV/0!</v>
      </c>
      <c r="W82" s="82" t="e">
        <f t="shared" si="13"/>
        <v>#DIV/0!</v>
      </c>
      <c r="X82" s="82" t="e">
        <f t="shared" si="13"/>
        <v>#DIV/0!</v>
      </c>
      <c r="Y82" s="82" t="e">
        <f t="shared" si="13"/>
        <v>#DIV/0!</v>
      </c>
      <c r="Z82" s="82" t="e">
        <f t="shared" si="13"/>
        <v>#DIV/0!</v>
      </c>
    </row>
    <row r="83" spans="2:26" ht="17.25" customHeight="1" hidden="1">
      <c r="B83" s="15" t="s">
        <v>50</v>
      </c>
      <c r="C83" s="1" t="s">
        <v>23</v>
      </c>
      <c r="D83" s="15"/>
      <c r="G83" s="83" t="e">
        <f aca="true" t="shared" si="14" ref="G83:Z83">(+G76)/G82</f>
        <v>#DIV/0!</v>
      </c>
      <c r="H83" s="83" t="e">
        <f t="shared" si="14"/>
        <v>#DIV/0!</v>
      </c>
      <c r="I83" s="83" t="e">
        <f t="shared" si="14"/>
        <v>#DIV/0!</v>
      </c>
      <c r="J83" s="83" t="e">
        <f t="shared" si="14"/>
        <v>#DIV/0!</v>
      </c>
      <c r="K83" s="83" t="e">
        <f t="shared" si="14"/>
        <v>#DIV/0!</v>
      </c>
      <c r="L83" s="83" t="e">
        <f t="shared" si="14"/>
        <v>#DIV/0!</v>
      </c>
      <c r="M83" s="83" t="e">
        <f t="shared" si="14"/>
        <v>#DIV/0!</v>
      </c>
      <c r="N83" s="83" t="e">
        <f t="shared" si="14"/>
        <v>#DIV/0!</v>
      </c>
      <c r="O83" s="83" t="e">
        <f t="shared" si="14"/>
        <v>#DIV/0!</v>
      </c>
      <c r="P83" s="83" t="e">
        <f t="shared" si="14"/>
        <v>#DIV/0!</v>
      </c>
      <c r="Q83" s="83" t="e">
        <f t="shared" si="14"/>
        <v>#DIV/0!</v>
      </c>
      <c r="R83" s="83" t="e">
        <f t="shared" si="14"/>
        <v>#DIV/0!</v>
      </c>
      <c r="S83" s="83" t="e">
        <f t="shared" si="14"/>
        <v>#DIV/0!</v>
      </c>
      <c r="T83" s="83" t="e">
        <f t="shared" si="14"/>
        <v>#DIV/0!</v>
      </c>
      <c r="U83" s="83" t="e">
        <f t="shared" si="14"/>
        <v>#DIV/0!</v>
      </c>
      <c r="V83" s="83" t="e">
        <f t="shared" si="14"/>
        <v>#DIV/0!</v>
      </c>
      <c r="W83" s="83" t="e">
        <f t="shared" si="14"/>
        <v>#DIV/0!</v>
      </c>
      <c r="X83" s="83" t="e">
        <f t="shared" si="14"/>
        <v>#DIV/0!</v>
      </c>
      <c r="Y83" s="83" t="e">
        <f t="shared" si="14"/>
        <v>#DIV/0!</v>
      </c>
      <c r="Z83" s="83" t="e">
        <f t="shared" si="14"/>
        <v>#DIV/0!</v>
      </c>
    </row>
    <row r="84" spans="2:26" ht="17.25" customHeight="1" hidden="1">
      <c r="B84" s="15" t="s">
        <v>51</v>
      </c>
      <c r="C84" s="1" t="s">
        <v>20</v>
      </c>
      <c r="D84" s="15"/>
      <c r="G84" s="83" t="e">
        <f aca="true" t="shared" si="15" ref="G84:Z84">(+G81/43560)*12</f>
        <v>#DIV/0!</v>
      </c>
      <c r="H84" s="83" t="e">
        <f t="shared" si="15"/>
        <v>#DIV/0!</v>
      </c>
      <c r="I84" s="83" t="e">
        <f t="shared" si="15"/>
        <v>#DIV/0!</v>
      </c>
      <c r="J84" s="83" t="e">
        <f t="shared" si="15"/>
        <v>#DIV/0!</v>
      </c>
      <c r="K84" s="83" t="e">
        <f t="shared" si="15"/>
        <v>#DIV/0!</v>
      </c>
      <c r="L84" s="83" t="e">
        <f t="shared" si="15"/>
        <v>#DIV/0!</v>
      </c>
      <c r="M84" s="83" t="e">
        <f t="shared" si="15"/>
        <v>#DIV/0!</v>
      </c>
      <c r="N84" s="83" t="e">
        <f t="shared" si="15"/>
        <v>#DIV/0!</v>
      </c>
      <c r="O84" s="83" t="e">
        <f t="shared" si="15"/>
        <v>#DIV/0!</v>
      </c>
      <c r="P84" s="83" t="e">
        <f t="shared" si="15"/>
        <v>#DIV/0!</v>
      </c>
      <c r="Q84" s="83" t="e">
        <f t="shared" si="15"/>
        <v>#DIV/0!</v>
      </c>
      <c r="R84" s="83" t="e">
        <f t="shared" si="15"/>
        <v>#DIV/0!</v>
      </c>
      <c r="S84" s="83" t="e">
        <f t="shared" si="15"/>
        <v>#DIV/0!</v>
      </c>
      <c r="T84" s="83" t="e">
        <f t="shared" si="15"/>
        <v>#DIV/0!</v>
      </c>
      <c r="U84" s="83" t="e">
        <f t="shared" si="15"/>
        <v>#DIV/0!</v>
      </c>
      <c r="V84" s="83" t="e">
        <f t="shared" si="15"/>
        <v>#DIV/0!</v>
      </c>
      <c r="W84" s="83" t="e">
        <f t="shared" si="15"/>
        <v>#DIV/0!</v>
      </c>
      <c r="X84" s="83" t="e">
        <f t="shared" si="15"/>
        <v>#DIV/0!</v>
      </c>
      <c r="Y84" s="83" t="e">
        <f t="shared" si="15"/>
        <v>#DIV/0!</v>
      </c>
      <c r="Z84" s="83" t="e">
        <f t="shared" si="15"/>
        <v>#DIV/0!</v>
      </c>
    </row>
    <row r="85" spans="2:26" ht="17.25" customHeight="1" hidden="1">
      <c r="B85" s="15" t="s">
        <v>52</v>
      </c>
      <c r="D85" s="15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spans="2:26" ht="17.25" customHeight="1" hidden="1">
      <c r="B86" s="15" t="s">
        <v>53</v>
      </c>
      <c r="C86" s="1" t="s">
        <v>45</v>
      </c>
      <c r="D86" s="15"/>
      <c r="G86" s="82">
        <f aca="true" t="shared" si="16" ref="G86:Z86">+((+G87/7.48)*83)</f>
        <v>602580</v>
      </c>
      <c r="H86" s="82">
        <f t="shared" si="16"/>
        <v>602580</v>
      </c>
      <c r="I86" s="82">
        <f t="shared" si="16"/>
        <v>602580</v>
      </c>
      <c r="J86" s="82">
        <f t="shared" si="16"/>
        <v>602580</v>
      </c>
      <c r="K86" s="82">
        <f t="shared" si="16"/>
        <v>602580</v>
      </c>
      <c r="L86" s="82">
        <f t="shared" si="16"/>
        <v>602580</v>
      </c>
      <c r="M86" s="82">
        <f t="shared" si="16"/>
        <v>602580</v>
      </c>
      <c r="N86" s="82">
        <f t="shared" si="16"/>
        <v>602580</v>
      </c>
      <c r="O86" s="82">
        <f t="shared" si="16"/>
        <v>602580</v>
      </c>
      <c r="P86" s="82">
        <f t="shared" si="16"/>
        <v>602580</v>
      </c>
      <c r="Q86" s="82">
        <f t="shared" si="16"/>
        <v>602580</v>
      </c>
      <c r="R86" s="82">
        <f t="shared" si="16"/>
        <v>602580</v>
      </c>
      <c r="S86" s="82">
        <f t="shared" si="16"/>
        <v>602580</v>
      </c>
      <c r="T86" s="82">
        <f t="shared" si="16"/>
        <v>602580</v>
      </c>
      <c r="U86" s="82">
        <f t="shared" si="16"/>
        <v>602580</v>
      </c>
      <c r="V86" s="82">
        <f t="shared" si="16"/>
        <v>602580</v>
      </c>
      <c r="W86" s="82">
        <f t="shared" si="16"/>
        <v>602580</v>
      </c>
      <c r="X86" s="82">
        <f t="shared" si="16"/>
        <v>602580</v>
      </c>
      <c r="Y86" s="82">
        <f t="shared" si="16"/>
        <v>602580</v>
      </c>
      <c r="Z86" s="82">
        <f t="shared" si="16"/>
        <v>602580</v>
      </c>
    </row>
    <row r="87" spans="2:26" ht="17.25" customHeight="1" hidden="1">
      <c r="B87" s="15" t="s">
        <v>54</v>
      </c>
      <c r="C87" s="1" t="s">
        <v>27</v>
      </c>
      <c r="D87" s="15"/>
      <c r="G87" s="82">
        <f aca="true" t="shared" si="17" ref="G87:Z87">+(2/12)*43560*7.48</f>
        <v>54304.8</v>
      </c>
      <c r="H87" s="82">
        <f t="shared" si="17"/>
        <v>54304.8</v>
      </c>
      <c r="I87" s="82">
        <f t="shared" si="17"/>
        <v>54304.8</v>
      </c>
      <c r="J87" s="82">
        <f t="shared" si="17"/>
        <v>54304.8</v>
      </c>
      <c r="K87" s="82">
        <f t="shared" si="17"/>
        <v>54304.8</v>
      </c>
      <c r="L87" s="82">
        <f t="shared" si="17"/>
        <v>54304.8</v>
      </c>
      <c r="M87" s="82">
        <f t="shared" si="17"/>
        <v>54304.8</v>
      </c>
      <c r="N87" s="82">
        <f t="shared" si="17"/>
        <v>54304.8</v>
      </c>
      <c r="O87" s="82">
        <f t="shared" si="17"/>
        <v>54304.8</v>
      </c>
      <c r="P87" s="82">
        <f t="shared" si="17"/>
        <v>54304.8</v>
      </c>
      <c r="Q87" s="82">
        <f t="shared" si="17"/>
        <v>54304.8</v>
      </c>
      <c r="R87" s="82">
        <f t="shared" si="17"/>
        <v>54304.8</v>
      </c>
      <c r="S87" s="82">
        <f t="shared" si="17"/>
        <v>54304.8</v>
      </c>
      <c r="T87" s="82">
        <f t="shared" si="17"/>
        <v>54304.8</v>
      </c>
      <c r="U87" s="82">
        <f t="shared" si="17"/>
        <v>54304.8</v>
      </c>
      <c r="V87" s="82">
        <f t="shared" si="17"/>
        <v>54304.8</v>
      </c>
      <c r="W87" s="82">
        <f t="shared" si="17"/>
        <v>54304.8</v>
      </c>
      <c r="X87" s="82">
        <f t="shared" si="17"/>
        <v>54304.8</v>
      </c>
      <c r="Y87" s="82">
        <f t="shared" si="17"/>
        <v>54304.8</v>
      </c>
      <c r="Z87" s="82">
        <f t="shared" si="17"/>
        <v>54304.8</v>
      </c>
    </row>
    <row r="88" spans="2:26" ht="17.25" customHeight="1" hidden="1">
      <c r="B88" s="15"/>
      <c r="C88" s="1" t="s">
        <v>23</v>
      </c>
      <c r="D88" s="15"/>
      <c r="G88" s="82">
        <f aca="true" t="shared" si="18" ref="G88:Z88">(+G76/G87)</f>
        <v>0</v>
      </c>
      <c r="H88" s="82">
        <f t="shared" si="18"/>
        <v>0</v>
      </c>
      <c r="I88" s="82">
        <f t="shared" si="18"/>
        <v>0</v>
      </c>
      <c r="J88" s="82">
        <f t="shared" si="18"/>
        <v>0</v>
      </c>
      <c r="K88" s="82">
        <f t="shared" si="18"/>
        <v>0</v>
      </c>
      <c r="L88" s="82">
        <f t="shared" si="18"/>
        <v>0</v>
      </c>
      <c r="M88" s="82">
        <f t="shared" si="18"/>
        <v>0</v>
      </c>
      <c r="N88" s="82">
        <f t="shared" si="18"/>
        <v>0</v>
      </c>
      <c r="O88" s="82">
        <f t="shared" si="18"/>
        <v>0</v>
      </c>
      <c r="P88" s="82">
        <f t="shared" si="18"/>
        <v>0</v>
      </c>
      <c r="Q88" s="82">
        <f t="shared" si="18"/>
        <v>0</v>
      </c>
      <c r="R88" s="82">
        <f t="shared" si="18"/>
        <v>0</v>
      </c>
      <c r="S88" s="82">
        <f t="shared" si="18"/>
        <v>0</v>
      </c>
      <c r="T88" s="82">
        <f t="shared" si="18"/>
        <v>0</v>
      </c>
      <c r="U88" s="82">
        <f t="shared" si="18"/>
        <v>0</v>
      </c>
      <c r="V88" s="82">
        <f t="shared" si="18"/>
        <v>0</v>
      </c>
      <c r="W88" s="82">
        <f t="shared" si="18"/>
        <v>0</v>
      </c>
      <c r="X88" s="82">
        <f t="shared" si="18"/>
        <v>0</v>
      </c>
      <c r="Y88" s="82">
        <f t="shared" si="18"/>
        <v>0</v>
      </c>
      <c r="Z88" s="82">
        <f t="shared" si="18"/>
        <v>0</v>
      </c>
    </row>
    <row r="89" spans="2:7" ht="17.25" customHeight="1" hidden="1">
      <c r="B89" s="80" t="s">
        <v>55</v>
      </c>
      <c r="D89" s="80"/>
      <c r="G89" s="1"/>
    </row>
    <row r="90" spans="2:7" ht="17.25" customHeight="1" hidden="1">
      <c r="B90" s="85" t="s">
        <v>56</v>
      </c>
      <c r="C90" s="1" t="s">
        <v>57</v>
      </c>
      <c r="G90" s="1"/>
    </row>
    <row r="91" spans="2:26" ht="17.25" customHeight="1" hidden="1">
      <c r="B91" s="85" t="s">
        <v>57</v>
      </c>
      <c r="C91" s="1" t="s">
        <v>56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7.25" customHeight="1" hidden="1">
      <c r="B92" s="1" t="s">
        <v>38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7.25" customHeight="1" hidden="1">
      <c r="B93" s="1" t="s">
        <v>58</v>
      </c>
    </row>
    <row r="94" ht="17.25" customHeight="1" hidden="1"/>
    <row r="95" spans="2:4" ht="12.75" hidden="1">
      <c r="B95" s="86" t="s">
        <v>59</v>
      </c>
      <c r="D95" s="86"/>
    </row>
    <row r="96" ht="11.25" hidden="1">
      <c r="G96" s="1"/>
    </row>
    <row r="97" spans="1:7" ht="11.25" hidden="1">
      <c r="A97" s="1">
        <v>1</v>
      </c>
      <c r="B97" s="78" t="s">
        <v>60</v>
      </c>
      <c r="C97" s="1" t="s">
        <v>61</v>
      </c>
      <c r="D97" s="78"/>
      <c r="G97" s="1"/>
    </row>
    <row r="98" spans="1:3" ht="12.75" hidden="1">
      <c r="A98" s="1">
        <f aca="true" t="shared" si="19" ref="A98:A129">+A97+1</f>
        <v>2</v>
      </c>
      <c r="B98" s="1" t="s">
        <v>62</v>
      </c>
      <c r="C98" s="1" t="s">
        <v>61</v>
      </c>
    </row>
    <row r="99" spans="1:3" ht="12.75" hidden="1">
      <c r="A99" s="1">
        <f t="shared" si="19"/>
        <v>3</v>
      </c>
      <c r="B99" s="1" t="s">
        <v>63</v>
      </c>
      <c r="C99" s="1" t="s">
        <v>61</v>
      </c>
    </row>
    <row r="100" spans="1:3" ht="12.75" hidden="1">
      <c r="A100" s="1">
        <f t="shared" si="19"/>
        <v>4</v>
      </c>
      <c r="B100" s="1" t="s">
        <v>64</v>
      </c>
      <c r="C100" s="1" t="s">
        <v>65</v>
      </c>
    </row>
    <row r="101" spans="1:3" ht="12.75" hidden="1">
      <c r="A101" s="1">
        <f t="shared" si="19"/>
        <v>5</v>
      </c>
      <c r="B101" s="1" t="s">
        <v>66</v>
      </c>
      <c r="C101" s="1" t="s">
        <v>65</v>
      </c>
    </row>
    <row r="102" spans="1:3" ht="12.75" hidden="1">
      <c r="A102" s="1">
        <f t="shared" si="19"/>
        <v>6</v>
      </c>
      <c r="B102" s="1" t="s">
        <v>67</v>
      </c>
      <c r="C102" s="1" t="s">
        <v>61</v>
      </c>
    </row>
    <row r="103" spans="1:3" ht="12.75" hidden="1">
      <c r="A103" s="1">
        <f t="shared" si="19"/>
        <v>7</v>
      </c>
      <c r="B103" s="1" t="s">
        <v>68</v>
      </c>
      <c r="C103" s="1" t="s">
        <v>61</v>
      </c>
    </row>
    <row r="104" spans="1:3" ht="12.75" hidden="1">
      <c r="A104" s="1">
        <f t="shared" si="19"/>
        <v>8</v>
      </c>
      <c r="B104" s="1" t="s">
        <v>69</v>
      </c>
      <c r="C104" s="1" t="s">
        <v>61</v>
      </c>
    </row>
    <row r="105" spans="1:3" ht="12.75" hidden="1">
      <c r="A105" s="1">
        <f t="shared" si="19"/>
        <v>9</v>
      </c>
      <c r="B105" s="1" t="s">
        <v>70</v>
      </c>
      <c r="C105" s="1" t="s">
        <v>61</v>
      </c>
    </row>
    <row r="106" spans="1:3" ht="12.75" hidden="1">
      <c r="A106" s="1">
        <f t="shared" si="19"/>
        <v>10</v>
      </c>
      <c r="B106" s="1" t="s">
        <v>71</v>
      </c>
      <c r="C106" s="1" t="s">
        <v>61</v>
      </c>
    </row>
    <row r="107" spans="1:3" ht="12.75" hidden="1">
      <c r="A107" s="1">
        <f t="shared" si="19"/>
        <v>11</v>
      </c>
      <c r="B107" s="1" t="s">
        <v>72</v>
      </c>
      <c r="C107" s="1" t="s">
        <v>61</v>
      </c>
    </row>
    <row r="108" spans="1:3" ht="12.75" hidden="1">
      <c r="A108" s="1">
        <f t="shared" si="19"/>
        <v>12</v>
      </c>
      <c r="B108" s="1" t="s">
        <v>73</v>
      </c>
      <c r="C108" s="1" t="s">
        <v>65</v>
      </c>
    </row>
    <row r="109" spans="1:3" ht="12.75" hidden="1">
      <c r="A109" s="1">
        <f t="shared" si="19"/>
        <v>13</v>
      </c>
      <c r="B109" s="1" t="s">
        <v>74</v>
      </c>
      <c r="C109" s="1" t="s">
        <v>65</v>
      </c>
    </row>
    <row r="110" spans="1:3" ht="12.75" hidden="1">
      <c r="A110" s="1">
        <f t="shared" si="19"/>
        <v>14</v>
      </c>
      <c r="B110" s="1" t="s">
        <v>75</v>
      </c>
      <c r="C110" s="1" t="s">
        <v>61</v>
      </c>
    </row>
    <row r="111" spans="1:3" ht="12.75" hidden="1">
      <c r="A111" s="1">
        <f t="shared" si="19"/>
        <v>15</v>
      </c>
      <c r="B111" s="1" t="s">
        <v>76</v>
      </c>
      <c r="C111" s="1" t="s">
        <v>61</v>
      </c>
    </row>
    <row r="112" spans="1:3" ht="12.75" hidden="1">
      <c r="A112" s="1">
        <f t="shared" si="19"/>
        <v>16</v>
      </c>
      <c r="B112" s="1" t="s">
        <v>77</v>
      </c>
      <c r="C112" s="1" t="s">
        <v>61</v>
      </c>
    </row>
    <row r="113" spans="1:3" ht="12.75" hidden="1">
      <c r="A113" s="1">
        <f t="shared" si="19"/>
        <v>17</v>
      </c>
      <c r="B113" s="1" t="s">
        <v>78</v>
      </c>
      <c r="C113" s="1" t="s">
        <v>65</v>
      </c>
    </row>
    <row r="114" spans="1:3" ht="12.75" hidden="1">
      <c r="A114" s="1">
        <f t="shared" si="19"/>
        <v>18</v>
      </c>
      <c r="B114" s="1" t="s">
        <v>79</v>
      </c>
      <c r="C114" s="1" t="s">
        <v>61</v>
      </c>
    </row>
    <row r="115" spans="1:3" ht="12.75" hidden="1">
      <c r="A115" s="1">
        <f t="shared" si="19"/>
        <v>19</v>
      </c>
      <c r="B115" s="1" t="s">
        <v>80</v>
      </c>
      <c r="C115" s="1" t="s">
        <v>61</v>
      </c>
    </row>
    <row r="116" spans="1:3" ht="12.75" hidden="1">
      <c r="A116" s="1">
        <f t="shared" si="19"/>
        <v>20</v>
      </c>
      <c r="B116" s="1" t="s">
        <v>81</v>
      </c>
      <c r="C116" s="1" t="s">
        <v>65</v>
      </c>
    </row>
    <row r="117" spans="1:3" ht="12.75" hidden="1">
      <c r="A117" s="1">
        <f t="shared" si="19"/>
        <v>21</v>
      </c>
      <c r="B117" s="1" t="s">
        <v>82</v>
      </c>
      <c r="C117" s="1" t="s">
        <v>61</v>
      </c>
    </row>
    <row r="118" spans="1:3" ht="12.75" hidden="1">
      <c r="A118" s="1">
        <f t="shared" si="19"/>
        <v>22</v>
      </c>
      <c r="B118" s="1" t="s">
        <v>83</v>
      </c>
      <c r="C118" s="1" t="s">
        <v>61</v>
      </c>
    </row>
    <row r="119" spans="1:3" ht="12.75" hidden="1">
      <c r="A119" s="1">
        <f t="shared" si="19"/>
        <v>23</v>
      </c>
      <c r="B119" s="1" t="s">
        <v>84</v>
      </c>
      <c r="C119" s="1" t="s">
        <v>61</v>
      </c>
    </row>
    <row r="120" spans="1:3" ht="12.75" hidden="1">
      <c r="A120" s="1">
        <f t="shared" si="19"/>
        <v>24</v>
      </c>
      <c r="B120" s="1" t="s">
        <v>85</v>
      </c>
      <c r="C120" s="1" t="s">
        <v>65</v>
      </c>
    </row>
    <row r="121" spans="1:3" ht="12.75" hidden="1">
      <c r="A121" s="1">
        <f t="shared" si="19"/>
        <v>25</v>
      </c>
      <c r="B121" s="1" t="s">
        <v>86</v>
      </c>
      <c r="C121" s="1" t="s">
        <v>61</v>
      </c>
    </row>
    <row r="122" spans="1:3" ht="12.75" hidden="1">
      <c r="A122" s="1">
        <f t="shared" si="19"/>
        <v>26</v>
      </c>
      <c r="B122" s="1" t="s">
        <v>87</v>
      </c>
      <c r="C122" s="1" t="s">
        <v>65</v>
      </c>
    </row>
    <row r="123" spans="1:3" ht="12.75" hidden="1">
      <c r="A123" s="1">
        <f t="shared" si="19"/>
        <v>27</v>
      </c>
      <c r="B123" s="1" t="s">
        <v>88</v>
      </c>
      <c r="C123" s="1" t="s">
        <v>61</v>
      </c>
    </row>
    <row r="124" spans="1:3" ht="12.75" hidden="1">
      <c r="A124" s="1">
        <f t="shared" si="19"/>
        <v>28</v>
      </c>
      <c r="B124" s="1" t="s">
        <v>89</v>
      </c>
      <c r="C124" s="1" t="s">
        <v>65</v>
      </c>
    </row>
    <row r="125" spans="1:3" ht="12.75" hidden="1">
      <c r="A125" s="1">
        <f t="shared" si="19"/>
        <v>29</v>
      </c>
      <c r="B125" s="1" t="s">
        <v>90</v>
      </c>
      <c r="C125" s="1" t="s">
        <v>65</v>
      </c>
    </row>
    <row r="126" spans="1:3" ht="12.75" hidden="1">
      <c r="A126" s="1">
        <f t="shared" si="19"/>
        <v>30</v>
      </c>
      <c r="B126" s="1" t="s">
        <v>91</v>
      </c>
      <c r="C126" s="1" t="s">
        <v>61</v>
      </c>
    </row>
    <row r="127" spans="1:3" ht="12.75" hidden="1">
      <c r="A127" s="1">
        <f t="shared" si="19"/>
        <v>31</v>
      </c>
      <c r="B127" s="1" t="s">
        <v>92</v>
      </c>
      <c r="C127" s="1" t="s">
        <v>61</v>
      </c>
    </row>
    <row r="128" spans="1:3" ht="12.75" hidden="1">
      <c r="A128" s="1">
        <f t="shared" si="19"/>
        <v>32</v>
      </c>
      <c r="B128" s="1" t="s">
        <v>93</v>
      </c>
      <c r="C128" s="1" t="s">
        <v>65</v>
      </c>
    </row>
    <row r="129" spans="1:3" ht="12.75" hidden="1">
      <c r="A129" s="1">
        <f t="shared" si="19"/>
        <v>33</v>
      </c>
      <c r="B129" s="1" t="s">
        <v>94</v>
      </c>
      <c r="C129" s="1" t="s">
        <v>65</v>
      </c>
    </row>
    <row r="130" spans="1:3" ht="12.75" hidden="1">
      <c r="A130" s="1">
        <f aca="true" t="shared" si="20" ref="A130:A161">+A129+1</f>
        <v>34</v>
      </c>
      <c r="B130" s="1" t="s">
        <v>95</v>
      </c>
      <c r="C130" s="1" t="s">
        <v>65</v>
      </c>
    </row>
    <row r="131" spans="1:3" ht="12.75" hidden="1">
      <c r="A131" s="1">
        <f t="shared" si="20"/>
        <v>35</v>
      </c>
      <c r="B131" s="1" t="s">
        <v>96</v>
      </c>
      <c r="C131" s="1" t="s">
        <v>65</v>
      </c>
    </row>
    <row r="132" spans="1:3" ht="12.75" hidden="1">
      <c r="A132" s="1">
        <f t="shared" si="20"/>
        <v>36</v>
      </c>
      <c r="B132" s="1" t="s">
        <v>97</v>
      </c>
      <c r="C132" s="1" t="s">
        <v>65</v>
      </c>
    </row>
    <row r="133" spans="1:3" ht="12.75" hidden="1">
      <c r="A133" s="1">
        <f t="shared" si="20"/>
        <v>37</v>
      </c>
      <c r="B133" s="1" t="s">
        <v>98</v>
      </c>
      <c r="C133" s="1" t="s">
        <v>61</v>
      </c>
    </row>
    <row r="134" spans="1:3" ht="12.75" hidden="1">
      <c r="A134" s="1">
        <f t="shared" si="20"/>
        <v>38</v>
      </c>
      <c r="B134" s="1" t="s">
        <v>99</v>
      </c>
      <c r="C134" s="1" t="s">
        <v>65</v>
      </c>
    </row>
    <row r="135" spans="1:3" ht="12.75" hidden="1">
      <c r="A135" s="1">
        <f t="shared" si="20"/>
        <v>39</v>
      </c>
      <c r="B135" s="1" t="s">
        <v>100</v>
      </c>
      <c r="C135" s="1" t="s">
        <v>61</v>
      </c>
    </row>
    <row r="136" spans="1:3" ht="12.75" hidden="1">
      <c r="A136" s="1">
        <f t="shared" si="20"/>
        <v>40</v>
      </c>
      <c r="B136" s="1" t="s">
        <v>101</v>
      </c>
      <c r="C136" s="1" t="s">
        <v>61</v>
      </c>
    </row>
    <row r="137" spans="1:3" ht="12.75" hidden="1">
      <c r="A137" s="1">
        <f t="shared" si="20"/>
        <v>41</v>
      </c>
      <c r="B137" s="1" t="s">
        <v>102</v>
      </c>
      <c r="C137" s="1" t="s">
        <v>65</v>
      </c>
    </row>
    <row r="138" spans="1:3" ht="12.75" hidden="1">
      <c r="A138" s="1">
        <f t="shared" si="20"/>
        <v>42</v>
      </c>
      <c r="B138" s="1" t="s">
        <v>103</v>
      </c>
      <c r="C138" s="1" t="s">
        <v>65</v>
      </c>
    </row>
    <row r="139" spans="1:3" ht="12.75" hidden="1">
      <c r="A139" s="1">
        <f t="shared" si="20"/>
        <v>43</v>
      </c>
      <c r="B139" s="1" t="s">
        <v>104</v>
      </c>
      <c r="C139" s="1" t="s">
        <v>61</v>
      </c>
    </row>
    <row r="140" spans="1:3" ht="12.75" hidden="1">
      <c r="A140" s="1">
        <f t="shared" si="20"/>
        <v>44</v>
      </c>
      <c r="B140" s="1" t="s">
        <v>105</v>
      </c>
      <c r="C140" s="1" t="s">
        <v>61</v>
      </c>
    </row>
    <row r="141" spans="1:3" ht="12.75" hidden="1">
      <c r="A141" s="1">
        <f t="shared" si="20"/>
        <v>45</v>
      </c>
      <c r="B141" s="1" t="s">
        <v>106</v>
      </c>
      <c r="C141" s="1" t="s">
        <v>61</v>
      </c>
    </row>
    <row r="142" spans="1:3" ht="12.75" hidden="1">
      <c r="A142" s="1">
        <f t="shared" si="20"/>
        <v>46</v>
      </c>
      <c r="B142" s="1" t="s">
        <v>107</v>
      </c>
      <c r="C142" s="1" t="s">
        <v>61</v>
      </c>
    </row>
    <row r="143" spans="1:3" ht="12.75" hidden="1">
      <c r="A143" s="1">
        <f t="shared" si="20"/>
        <v>47</v>
      </c>
      <c r="B143" s="1" t="s">
        <v>108</v>
      </c>
      <c r="C143" s="1" t="s">
        <v>65</v>
      </c>
    </row>
    <row r="144" spans="1:3" ht="12.75" hidden="1">
      <c r="A144" s="1">
        <f t="shared" si="20"/>
        <v>48</v>
      </c>
      <c r="B144" s="1" t="s">
        <v>109</v>
      </c>
      <c r="C144" s="1" t="s">
        <v>61</v>
      </c>
    </row>
    <row r="145" spans="1:3" ht="12.75" hidden="1">
      <c r="A145" s="1">
        <f t="shared" si="20"/>
        <v>49</v>
      </c>
      <c r="B145" s="1" t="s">
        <v>110</v>
      </c>
      <c r="C145" s="1" t="s">
        <v>65</v>
      </c>
    </row>
    <row r="146" spans="1:3" ht="12.75" hidden="1">
      <c r="A146" s="1">
        <f t="shared" si="20"/>
        <v>50</v>
      </c>
      <c r="B146" s="1" t="s">
        <v>111</v>
      </c>
      <c r="C146" s="1" t="s">
        <v>61</v>
      </c>
    </row>
    <row r="147" spans="1:3" ht="12.75" hidden="1">
      <c r="A147" s="1">
        <f t="shared" si="20"/>
        <v>51</v>
      </c>
      <c r="B147" s="1" t="s">
        <v>112</v>
      </c>
      <c r="C147" s="1" t="s">
        <v>65</v>
      </c>
    </row>
    <row r="148" spans="1:3" ht="12.75" hidden="1">
      <c r="A148" s="1">
        <f t="shared" si="20"/>
        <v>52</v>
      </c>
      <c r="B148" s="1" t="s">
        <v>113</v>
      </c>
      <c r="C148" s="1" t="s">
        <v>61</v>
      </c>
    </row>
    <row r="149" spans="1:3" ht="12.75" hidden="1">
      <c r="A149" s="1">
        <f t="shared" si="20"/>
        <v>53</v>
      </c>
      <c r="B149" s="1" t="s">
        <v>114</v>
      </c>
      <c r="C149" s="1" t="s">
        <v>61</v>
      </c>
    </row>
    <row r="150" spans="1:3" ht="12.75" hidden="1">
      <c r="A150" s="1">
        <f t="shared" si="20"/>
        <v>54</v>
      </c>
      <c r="B150" s="1" t="s">
        <v>115</v>
      </c>
      <c r="C150" s="1" t="s">
        <v>61</v>
      </c>
    </row>
    <row r="151" spans="1:3" ht="12.75" hidden="1">
      <c r="A151" s="1">
        <f t="shared" si="20"/>
        <v>55</v>
      </c>
      <c r="B151" s="1" t="s">
        <v>116</v>
      </c>
      <c r="C151" s="1" t="s">
        <v>65</v>
      </c>
    </row>
    <row r="152" spans="1:3" ht="12.75" hidden="1">
      <c r="A152" s="1">
        <f t="shared" si="20"/>
        <v>56</v>
      </c>
      <c r="B152" s="1" t="s">
        <v>117</v>
      </c>
      <c r="C152" s="1" t="s">
        <v>61</v>
      </c>
    </row>
    <row r="153" spans="1:3" ht="12.75" hidden="1">
      <c r="A153" s="1">
        <f t="shared" si="20"/>
        <v>57</v>
      </c>
      <c r="B153" s="1" t="s">
        <v>118</v>
      </c>
      <c r="C153" s="1" t="s">
        <v>61</v>
      </c>
    </row>
    <row r="154" spans="1:3" ht="12.75" hidden="1">
      <c r="A154" s="1">
        <f t="shared" si="20"/>
        <v>58</v>
      </c>
      <c r="B154" s="1" t="s">
        <v>119</v>
      </c>
      <c r="C154" s="1" t="s">
        <v>61</v>
      </c>
    </row>
    <row r="155" spans="1:3" ht="12.75" hidden="1">
      <c r="A155" s="1">
        <f t="shared" si="20"/>
        <v>59</v>
      </c>
      <c r="B155" s="1" t="s">
        <v>120</v>
      </c>
      <c r="C155" s="1" t="s">
        <v>61</v>
      </c>
    </row>
    <row r="156" spans="1:3" ht="12.75" hidden="1">
      <c r="A156" s="1">
        <f t="shared" si="20"/>
        <v>60</v>
      </c>
      <c r="B156" s="1" t="s">
        <v>121</v>
      </c>
      <c r="C156" s="1" t="s">
        <v>65</v>
      </c>
    </row>
    <row r="157" spans="1:3" ht="12.75" hidden="1">
      <c r="A157" s="1">
        <f t="shared" si="20"/>
        <v>61</v>
      </c>
      <c r="B157" s="1" t="s">
        <v>122</v>
      </c>
      <c r="C157" s="1" t="s">
        <v>61</v>
      </c>
    </row>
    <row r="158" spans="1:3" ht="12.75" hidden="1">
      <c r="A158" s="1">
        <f t="shared" si="20"/>
        <v>62</v>
      </c>
      <c r="B158" s="1" t="s">
        <v>123</v>
      </c>
      <c r="C158" s="1" t="s">
        <v>61</v>
      </c>
    </row>
    <row r="159" spans="1:3" ht="12.75" hidden="1">
      <c r="A159" s="1">
        <f t="shared" si="20"/>
        <v>63</v>
      </c>
      <c r="B159" s="1" t="s">
        <v>124</v>
      </c>
      <c r="C159" s="1" t="s">
        <v>61</v>
      </c>
    </row>
    <row r="160" spans="1:3" ht="12.75" hidden="1">
      <c r="A160" s="1">
        <f t="shared" si="20"/>
        <v>64</v>
      </c>
      <c r="B160" s="1" t="s">
        <v>125</v>
      </c>
      <c r="C160" s="1" t="s">
        <v>61</v>
      </c>
    </row>
    <row r="161" spans="1:3" ht="12.75" hidden="1">
      <c r="A161" s="1">
        <f t="shared" si="20"/>
        <v>65</v>
      </c>
      <c r="B161" s="1" t="s">
        <v>126</v>
      </c>
      <c r="C161" s="1" t="s">
        <v>65</v>
      </c>
    </row>
    <row r="162" spans="1:3" ht="12.75" hidden="1">
      <c r="A162" s="1">
        <f aca="true" t="shared" si="21" ref="A162:A193">+A161+1</f>
        <v>66</v>
      </c>
      <c r="B162" s="1" t="s">
        <v>127</v>
      </c>
      <c r="C162" s="1" t="s">
        <v>61</v>
      </c>
    </row>
    <row r="163" spans="1:3" ht="12.75" hidden="1">
      <c r="A163" s="1">
        <f t="shared" si="21"/>
        <v>67</v>
      </c>
      <c r="B163" s="1" t="s">
        <v>128</v>
      </c>
      <c r="C163" s="1" t="s">
        <v>61</v>
      </c>
    </row>
    <row r="164" spans="1:3" ht="12.75" hidden="1">
      <c r="A164" s="1">
        <f t="shared" si="21"/>
        <v>68</v>
      </c>
      <c r="B164" s="1" t="s">
        <v>129</v>
      </c>
      <c r="C164" s="1" t="s">
        <v>65</v>
      </c>
    </row>
    <row r="165" spans="1:3" ht="12.75" hidden="1">
      <c r="A165" s="1">
        <f t="shared" si="21"/>
        <v>69</v>
      </c>
      <c r="B165" s="1" t="s">
        <v>130</v>
      </c>
      <c r="C165" s="1" t="s">
        <v>65</v>
      </c>
    </row>
    <row r="166" spans="1:3" ht="12.75" hidden="1">
      <c r="A166" s="1">
        <f t="shared" si="21"/>
        <v>70</v>
      </c>
      <c r="B166" s="1" t="s">
        <v>131</v>
      </c>
      <c r="C166" s="1" t="s">
        <v>61</v>
      </c>
    </row>
    <row r="167" spans="1:3" ht="12.75" hidden="1">
      <c r="A167" s="1">
        <f t="shared" si="21"/>
        <v>71</v>
      </c>
      <c r="B167" s="1" t="s">
        <v>132</v>
      </c>
      <c r="C167" s="1" t="s">
        <v>65</v>
      </c>
    </row>
    <row r="168" spans="1:3" ht="12.75" hidden="1">
      <c r="A168" s="1">
        <f t="shared" si="21"/>
        <v>72</v>
      </c>
      <c r="B168" s="1" t="s">
        <v>133</v>
      </c>
      <c r="C168" s="1" t="s">
        <v>61</v>
      </c>
    </row>
    <row r="169" spans="1:3" ht="12.75" hidden="1">
      <c r="A169" s="1">
        <f t="shared" si="21"/>
        <v>73</v>
      </c>
      <c r="B169" s="1" t="s">
        <v>134</v>
      </c>
      <c r="C169" s="1" t="s">
        <v>65</v>
      </c>
    </row>
    <row r="170" spans="1:3" ht="12.75" hidden="1">
      <c r="A170" s="1">
        <f t="shared" si="21"/>
        <v>74</v>
      </c>
      <c r="B170" s="1" t="s">
        <v>135</v>
      </c>
      <c r="C170" s="1" t="s">
        <v>65</v>
      </c>
    </row>
    <row r="171" spans="1:3" ht="12.75" hidden="1">
      <c r="A171" s="1">
        <f t="shared" si="21"/>
        <v>75</v>
      </c>
      <c r="B171" s="1" t="s">
        <v>136</v>
      </c>
      <c r="C171" s="1" t="s">
        <v>61</v>
      </c>
    </row>
    <row r="172" spans="1:3" ht="12.75" hidden="1">
      <c r="A172" s="1">
        <f t="shared" si="21"/>
        <v>76</v>
      </c>
      <c r="B172" s="1" t="s">
        <v>137</v>
      </c>
      <c r="C172" s="1" t="s">
        <v>65</v>
      </c>
    </row>
    <row r="173" spans="1:3" ht="12.75" hidden="1">
      <c r="A173" s="1">
        <f t="shared" si="21"/>
        <v>77</v>
      </c>
      <c r="B173" s="1" t="s">
        <v>138</v>
      </c>
      <c r="C173" s="1" t="s">
        <v>65</v>
      </c>
    </row>
    <row r="174" spans="1:3" ht="12.75" hidden="1">
      <c r="A174" s="1">
        <f t="shared" si="21"/>
        <v>78</v>
      </c>
      <c r="B174" s="1" t="s">
        <v>139</v>
      </c>
      <c r="C174" s="1" t="s">
        <v>61</v>
      </c>
    </row>
    <row r="175" spans="1:3" ht="12.75" hidden="1">
      <c r="A175" s="1">
        <f t="shared" si="21"/>
        <v>79</v>
      </c>
      <c r="B175" s="1" t="s">
        <v>140</v>
      </c>
      <c r="C175" s="1" t="s">
        <v>61</v>
      </c>
    </row>
    <row r="176" spans="1:3" ht="12.75" hidden="1">
      <c r="A176" s="1">
        <f t="shared" si="21"/>
        <v>80</v>
      </c>
      <c r="B176" s="1" t="s">
        <v>141</v>
      </c>
      <c r="C176" s="1" t="s">
        <v>61</v>
      </c>
    </row>
    <row r="177" spans="1:3" ht="12.75" hidden="1">
      <c r="A177" s="1">
        <f t="shared" si="21"/>
        <v>81</v>
      </c>
      <c r="B177" s="1" t="s">
        <v>142</v>
      </c>
      <c r="C177" s="1" t="s">
        <v>61</v>
      </c>
    </row>
    <row r="178" spans="1:3" ht="12.75" hidden="1">
      <c r="A178" s="1">
        <f t="shared" si="21"/>
        <v>82</v>
      </c>
      <c r="B178" s="1" t="s">
        <v>143</v>
      </c>
      <c r="C178" s="1" t="s">
        <v>65</v>
      </c>
    </row>
    <row r="179" spans="1:3" ht="12.75" hidden="1">
      <c r="A179" s="1">
        <f t="shared" si="21"/>
        <v>83</v>
      </c>
      <c r="B179" s="1" t="s">
        <v>144</v>
      </c>
      <c r="C179" s="1" t="s">
        <v>65</v>
      </c>
    </row>
    <row r="180" spans="1:3" ht="12.75" hidden="1">
      <c r="A180" s="1">
        <f t="shared" si="21"/>
        <v>84</v>
      </c>
      <c r="B180" s="1" t="s">
        <v>145</v>
      </c>
      <c r="C180" s="1" t="s">
        <v>65</v>
      </c>
    </row>
    <row r="181" spans="1:3" ht="12.75" hidden="1">
      <c r="A181" s="1">
        <f t="shared" si="21"/>
        <v>85</v>
      </c>
      <c r="B181" s="1" t="s">
        <v>146</v>
      </c>
      <c r="C181" s="1" t="s">
        <v>61</v>
      </c>
    </row>
    <row r="182" spans="1:3" ht="12.75" hidden="1">
      <c r="A182" s="1">
        <f t="shared" si="21"/>
        <v>86</v>
      </c>
      <c r="B182" s="1" t="s">
        <v>147</v>
      </c>
      <c r="C182" s="1" t="s">
        <v>65</v>
      </c>
    </row>
    <row r="183" spans="1:3" ht="12.75" hidden="1">
      <c r="A183" s="1">
        <f t="shared" si="21"/>
        <v>87</v>
      </c>
      <c r="B183" s="1" t="s">
        <v>148</v>
      </c>
      <c r="C183" s="1" t="s">
        <v>61</v>
      </c>
    </row>
    <row r="184" spans="1:3" ht="12.75" hidden="1">
      <c r="A184" s="1">
        <f t="shared" si="21"/>
        <v>88</v>
      </c>
      <c r="B184" s="1" t="s">
        <v>149</v>
      </c>
      <c r="C184" s="1" t="s">
        <v>65</v>
      </c>
    </row>
    <row r="185" spans="1:3" ht="12.75" hidden="1">
      <c r="A185" s="1">
        <f t="shared" si="21"/>
        <v>89</v>
      </c>
      <c r="B185" s="1" t="s">
        <v>150</v>
      </c>
      <c r="C185" s="1" t="s">
        <v>61</v>
      </c>
    </row>
    <row r="186" spans="1:3" ht="12.75" hidden="1">
      <c r="A186" s="1">
        <f t="shared" si="21"/>
        <v>90</v>
      </c>
      <c r="B186" s="1" t="s">
        <v>151</v>
      </c>
      <c r="C186" s="1" t="s">
        <v>65</v>
      </c>
    </row>
    <row r="187" spans="1:3" ht="12.75" hidden="1">
      <c r="A187" s="1">
        <f t="shared" si="21"/>
        <v>91</v>
      </c>
      <c r="B187" s="1" t="s">
        <v>152</v>
      </c>
      <c r="C187" s="1" t="s">
        <v>65</v>
      </c>
    </row>
    <row r="188" spans="1:3" ht="12.75" hidden="1">
      <c r="A188" s="1">
        <f t="shared" si="21"/>
        <v>92</v>
      </c>
      <c r="B188" s="1" t="s">
        <v>153</v>
      </c>
      <c r="C188" s="1" t="s">
        <v>65</v>
      </c>
    </row>
    <row r="189" spans="1:3" ht="12.75" hidden="1">
      <c r="A189" s="1">
        <f t="shared" si="21"/>
        <v>93</v>
      </c>
      <c r="B189" s="1" t="s">
        <v>154</v>
      </c>
      <c r="C189" s="1" t="s">
        <v>65</v>
      </c>
    </row>
    <row r="190" spans="1:3" ht="12.75" hidden="1">
      <c r="A190" s="1">
        <f t="shared" si="21"/>
        <v>94</v>
      </c>
      <c r="B190" s="1" t="s">
        <v>155</v>
      </c>
      <c r="C190" s="1" t="s">
        <v>65</v>
      </c>
    </row>
    <row r="191" spans="1:3" ht="12.75" hidden="1">
      <c r="A191" s="1">
        <f t="shared" si="21"/>
        <v>95</v>
      </c>
      <c r="B191" s="1" t="s">
        <v>156</v>
      </c>
      <c r="C191" s="1" t="s">
        <v>65</v>
      </c>
    </row>
    <row r="192" spans="1:3" ht="12.75" hidden="1">
      <c r="A192" s="1">
        <f t="shared" si="21"/>
        <v>96</v>
      </c>
      <c r="B192" s="1" t="s">
        <v>157</v>
      </c>
      <c r="C192" s="1" t="s">
        <v>61</v>
      </c>
    </row>
    <row r="193" spans="1:3" ht="12.75" hidden="1">
      <c r="A193" s="1">
        <f t="shared" si="21"/>
        <v>97</v>
      </c>
      <c r="B193" s="1" t="s">
        <v>158</v>
      </c>
      <c r="C193" s="1" t="s">
        <v>65</v>
      </c>
    </row>
    <row r="194" spans="1:3" ht="12.75" hidden="1">
      <c r="A194" s="1">
        <f aca="true" t="shared" si="22" ref="A194:A201">+A193+1</f>
        <v>98</v>
      </c>
      <c r="B194" s="1" t="s">
        <v>159</v>
      </c>
      <c r="C194" s="1" t="s">
        <v>65</v>
      </c>
    </row>
    <row r="195" spans="1:3" ht="12.75" hidden="1">
      <c r="A195" s="1">
        <f t="shared" si="22"/>
        <v>99</v>
      </c>
      <c r="B195" s="1" t="s">
        <v>160</v>
      </c>
      <c r="C195" s="1" t="s">
        <v>61</v>
      </c>
    </row>
    <row r="196" spans="1:3" ht="12.75" hidden="1">
      <c r="A196" s="1">
        <f t="shared" si="22"/>
        <v>100</v>
      </c>
      <c r="B196" s="1" t="s">
        <v>161</v>
      </c>
      <c r="C196" s="1" t="s">
        <v>65</v>
      </c>
    </row>
    <row r="197" spans="1:3" ht="12.75" hidden="1">
      <c r="A197" s="1">
        <f t="shared" si="22"/>
        <v>101</v>
      </c>
      <c r="B197" s="1" t="s">
        <v>162</v>
      </c>
      <c r="C197" s="1" t="s">
        <v>61</v>
      </c>
    </row>
    <row r="198" spans="1:3" ht="12.75" hidden="1">
      <c r="A198" s="1">
        <f t="shared" si="22"/>
        <v>102</v>
      </c>
      <c r="B198" s="1" t="s">
        <v>163</v>
      </c>
      <c r="C198" s="1" t="s">
        <v>65</v>
      </c>
    </row>
    <row r="199" spans="1:3" ht="12.75" hidden="1">
      <c r="A199" s="1">
        <f t="shared" si="22"/>
        <v>103</v>
      </c>
      <c r="B199" s="1" t="s">
        <v>164</v>
      </c>
      <c r="C199" s="1" t="s">
        <v>61</v>
      </c>
    </row>
    <row r="200" spans="1:3" ht="12.75" hidden="1">
      <c r="A200" s="1">
        <f t="shared" si="22"/>
        <v>104</v>
      </c>
      <c r="B200" s="1" t="s">
        <v>165</v>
      </c>
      <c r="C200" s="1" t="s">
        <v>61</v>
      </c>
    </row>
    <row r="201" spans="1:3" ht="12.75" hidden="1">
      <c r="A201" s="1">
        <f t="shared" si="22"/>
        <v>105</v>
      </c>
      <c r="B201" s="1" t="s">
        <v>166</v>
      </c>
      <c r="C201" s="1" t="s">
        <v>61</v>
      </c>
    </row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</sheetData>
  <sheetProtection password="CC0A" sheet="1" objects="1" scenarios="1" selectLockedCells="1"/>
  <mergeCells count="30">
    <mergeCell ref="C11:D11"/>
    <mergeCell ref="M27:M29"/>
    <mergeCell ref="N27:N29"/>
    <mergeCell ref="G27:G29"/>
    <mergeCell ref="H27:H29"/>
    <mergeCell ref="I27:I29"/>
    <mergeCell ref="J27:J29"/>
    <mergeCell ref="C18:D18"/>
    <mergeCell ref="C19:D19"/>
    <mergeCell ref="C12:D12"/>
    <mergeCell ref="X27:X29"/>
    <mergeCell ref="Y27:Y29"/>
    <mergeCell ref="Z27:Z29"/>
    <mergeCell ref="S27:S29"/>
    <mergeCell ref="T27:T29"/>
    <mergeCell ref="U27:U29"/>
    <mergeCell ref="V27:V29"/>
    <mergeCell ref="A18:B19"/>
    <mergeCell ref="A20:B20"/>
    <mergeCell ref="W27:W29"/>
    <mergeCell ref="O27:O29"/>
    <mergeCell ref="P27:P29"/>
    <mergeCell ref="Q27:Q29"/>
    <mergeCell ref="R27:R29"/>
    <mergeCell ref="K27:K29"/>
    <mergeCell ref="L27:L29"/>
    <mergeCell ref="C16:D16"/>
    <mergeCell ref="C17:D17"/>
    <mergeCell ref="C13:D13"/>
    <mergeCell ref="A16:B16"/>
  </mergeCells>
  <conditionalFormatting sqref="G40:Z44">
    <cfRule type="expression" priority="1" dxfId="0" stopIfTrue="1">
      <formula>G$31=0</formula>
    </cfRule>
    <cfRule type="expression" priority="2" dxfId="0" stopIfTrue="1">
      <formula>G$38="No"</formula>
    </cfRule>
  </conditionalFormatting>
  <conditionalFormatting sqref="G34:Z34">
    <cfRule type="cellIs" priority="3" dxfId="1" operator="greaterThan" stopIfTrue="1">
      <formula>499.99</formula>
    </cfRule>
  </conditionalFormatting>
  <conditionalFormatting sqref="G35:Z35">
    <cfRule type="cellIs" priority="4" dxfId="1" operator="greaterThan" stopIfTrue="1">
      <formula>349</formula>
    </cfRule>
  </conditionalFormatting>
  <conditionalFormatting sqref="G32:Z32">
    <cfRule type="cellIs" priority="5" dxfId="1" operator="greaterThan" stopIfTrue="1">
      <formula>9999</formula>
    </cfRule>
  </conditionalFormatting>
  <conditionalFormatting sqref="G33:Z33">
    <cfRule type="expression" priority="6" dxfId="2" stopIfTrue="1">
      <formula>$C$71=1</formula>
    </cfRule>
    <cfRule type="cellIs" priority="7" dxfId="1" operator="greaterThan" stopIfTrue="1">
      <formula>9999</formula>
    </cfRule>
  </conditionalFormatting>
  <dataValidations count="2">
    <dataValidation allowBlank="1" showInputMessage="1" showErrorMessage="1" promptTitle="Analysis Method" sqref="L23:L24 L8:L21"/>
    <dataValidation showInputMessage="1" showErrorMessage="1" promptTitle="County" sqref="L5"/>
  </dataValidations>
  <printOptions/>
  <pageMargins left="0.5" right="0.5" top="0.5" bottom="0.5" header="0" footer="0"/>
  <pageSetup fitToWidth="2" horizontalDpi="600" verticalDpi="600" orientation="landscape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Schupp</dc:creator>
  <cp:keywords/>
  <dc:description/>
  <cp:lastModifiedBy>sschupp</cp:lastModifiedBy>
  <cp:lastPrinted>2012-07-23T20:07:10Z</cp:lastPrinted>
  <dcterms:created xsi:type="dcterms:W3CDTF">2012-07-13T20:14:44Z</dcterms:created>
  <dcterms:modified xsi:type="dcterms:W3CDTF">2012-07-23T20:07:12Z</dcterms:modified>
  <cp:category/>
  <cp:version/>
  <cp:contentType/>
  <cp:contentStatus/>
</cp:coreProperties>
</file>