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arrett\AppData\Roaming\OpenText\OTEdit\EC_cm\c12872147\"/>
    </mc:Choice>
  </mc:AlternateContent>
  <xr:revisionPtr revIDLastSave="0" documentId="13_ncr:1_{937B66FF-9293-4E88-B24F-BC5097587E5D}" xr6:coauthVersionLast="47" xr6:coauthVersionMax="47" xr10:uidLastSave="{00000000-0000-0000-0000-000000000000}"/>
  <bookViews>
    <workbookView xWindow="-38520" yWindow="-5385" windowWidth="38640" windowHeight="21120" xr2:uid="{00000000-000D-0000-FFFF-FFFF00000000}"/>
  </bookViews>
  <sheets>
    <sheet name="ILEC Cost Format" sheetId="1" r:id="rId1"/>
    <sheet name="ILEC Example" sheetId="3" r:id="rId2"/>
  </sheets>
  <definedNames>
    <definedName name="_xlnm.Print_Area" localSheetId="0">'ILEC Cost Format'!$A$1:$E$170</definedName>
    <definedName name="_xlnm.Print_Area" localSheetId="1">'ILEC Example'!$A$1:$E$189</definedName>
    <definedName name="_xlnm.Print_Titles" localSheetId="0">'ILEC Cost Format'!$1:$4</definedName>
    <definedName name="_xlnm.Print_Titles" localSheetId="1">'ILEC Example'!$1:$6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6" i="3" l="1"/>
  <c r="C150" i="3" s="1"/>
  <c r="C146" i="1"/>
  <c r="C89" i="1" l="1"/>
  <c r="C71" i="1"/>
  <c r="C67" i="1"/>
  <c r="C150" i="1"/>
  <c r="C38" i="1"/>
  <c r="C116" i="1" s="1"/>
  <c r="C22" i="1"/>
  <c r="C39" i="1" s="1"/>
  <c r="C102" i="1" s="1"/>
  <c r="C107" i="1"/>
  <c r="C109" i="1"/>
  <c r="C111" i="1"/>
  <c r="C114" i="1"/>
  <c r="C38" i="3"/>
  <c r="C131" i="3" s="1"/>
  <c r="C22" i="3"/>
  <c r="C39" i="3" s="1"/>
  <c r="C102" i="3" s="1"/>
  <c r="C107" i="3"/>
  <c r="C109" i="3"/>
  <c r="C111" i="3"/>
  <c r="C114" i="3"/>
  <c r="C117" i="3"/>
  <c r="C120" i="3"/>
  <c r="C123" i="3"/>
  <c r="C126" i="3"/>
  <c r="C129" i="3"/>
  <c r="C132" i="3"/>
  <c r="C135" i="3"/>
  <c r="C71" i="3"/>
  <c r="C89" i="3"/>
  <c r="C81" i="1"/>
  <c r="C81" i="3"/>
  <c r="C67" i="3"/>
  <c r="C135" i="1"/>
  <c r="C132" i="1"/>
  <c r="C129" i="1"/>
  <c r="C126" i="1"/>
  <c r="C123" i="1"/>
  <c r="C120" i="1"/>
  <c r="C117" i="1"/>
  <c r="C105" i="3" l="1"/>
  <c r="C94" i="3"/>
  <c r="C134" i="3"/>
  <c r="C119" i="3"/>
  <c r="C128" i="3"/>
  <c r="C100" i="3"/>
  <c r="C122" i="3"/>
  <c r="C113" i="3"/>
  <c r="C125" i="3"/>
  <c r="C116" i="3"/>
  <c r="C134" i="1"/>
  <c r="C94" i="1"/>
  <c r="C122" i="1"/>
  <c r="C125" i="1"/>
  <c r="C105" i="1"/>
  <c r="C100" i="1"/>
  <c r="C128" i="1"/>
  <c r="C113" i="1"/>
  <c r="C119" i="1"/>
  <c r="C131" i="1"/>
  <c r="C137" i="3" l="1"/>
  <c r="C156" i="3" s="1"/>
  <c r="C137" i="1"/>
  <c r="B155" i="1" s="1"/>
  <c r="B155" i="3" l="1"/>
  <c r="B152" i="3"/>
  <c r="C153" i="3"/>
  <c r="B152" i="1"/>
  <c r="C153" i="1"/>
  <c r="C156" i="1"/>
</calcChain>
</file>

<file path=xl/sharedStrings.xml><?xml version="1.0" encoding="utf-8"?>
<sst xmlns="http://schemas.openxmlformats.org/spreadsheetml/2006/main" count="380" uniqueCount="194">
  <si>
    <t>LINE</t>
  </si>
  <si>
    <t>REGULATED AMOUNT</t>
  </si>
  <si>
    <t xml:space="preserve"> WORKING LOOPS</t>
  </si>
  <si>
    <t xml:space="preserve">   1.  Total Loops</t>
  </si>
  <si>
    <t>(060)</t>
  </si>
  <si>
    <t>(070)</t>
  </si>
  <si>
    <t xml:space="preserve">   1.  Plant Accounts</t>
  </si>
  <si>
    <t xml:space="preserve">       a. Acct 2001</t>
  </si>
  <si>
    <t>(160)</t>
  </si>
  <si>
    <t xml:space="preserve">   2.  Selected Plant Accounts</t>
  </si>
  <si>
    <t>(230)</t>
  </si>
  <si>
    <t>(235)</t>
  </si>
  <si>
    <t>(240)</t>
  </si>
  <si>
    <t xml:space="preserve">       d. Total Central Office Equip</t>
  </si>
  <si>
    <t>(245)</t>
  </si>
  <si>
    <t xml:space="preserve">       e. Circuit Equip Cat 4.13</t>
  </si>
  <si>
    <t>(250)</t>
  </si>
  <si>
    <t>(255)</t>
  </si>
  <si>
    <t>AMORTIZABLE TANGIBLE ASSETS</t>
  </si>
  <si>
    <t>(800)</t>
  </si>
  <si>
    <t>(805)</t>
  </si>
  <si>
    <t>(810)</t>
  </si>
  <si>
    <t>(815)</t>
  </si>
  <si>
    <t>(820)</t>
  </si>
  <si>
    <t xml:space="preserve">       Acct. 6560 (2680) Dep &amp; Amort</t>
  </si>
  <si>
    <t>(830)</t>
  </si>
  <si>
    <t>PART 36 - COST STUDY DATA</t>
  </si>
  <si>
    <t>(700)</t>
  </si>
  <si>
    <t>(710)</t>
  </si>
  <si>
    <t xml:space="preserve">   3.  C&amp;WF CAT 1  Factor</t>
  </si>
  <si>
    <t xml:space="preserve">   4.  COE  CAT 4.13  Factor</t>
  </si>
  <si>
    <t xml:space="preserve">   5.  Switching Factor </t>
  </si>
  <si>
    <t>For the Following Lines, Use Gross Additions for Plant and Annual Amounts for Expenses for the Test Year</t>
  </si>
  <si>
    <t xml:space="preserve">   1.  Selected Plant Accounts</t>
  </si>
  <si>
    <t xml:space="preserve">       b.  Total Central Office Equip</t>
  </si>
  <si>
    <t xml:space="preserve">   2.  Expenses - Plant Specific Exp</t>
  </si>
  <si>
    <t>(335)</t>
  </si>
  <si>
    <t>(340)</t>
  </si>
  <si>
    <t>(345)</t>
  </si>
  <si>
    <t>(350)</t>
  </si>
  <si>
    <t>(355)</t>
  </si>
  <si>
    <t>(360)</t>
  </si>
  <si>
    <t>(365)</t>
  </si>
  <si>
    <t>(370)</t>
  </si>
  <si>
    <t>(375)</t>
  </si>
  <si>
    <t>(380)</t>
  </si>
  <si>
    <t>(385)</t>
  </si>
  <si>
    <t>(390)</t>
  </si>
  <si>
    <t>(395)</t>
  </si>
  <si>
    <t>(400)</t>
  </si>
  <si>
    <t>(405)</t>
  </si>
  <si>
    <t>(410)</t>
  </si>
  <si>
    <t>(430)</t>
  </si>
  <si>
    <t>(435)</t>
  </si>
  <si>
    <t>(440)</t>
  </si>
  <si>
    <t>(445)</t>
  </si>
  <si>
    <t xml:space="preserve">   3.  Expenses - Plant Non Specific Exp</t>
  </si>
  <si>
    <t>(450)</t>
  </si>
  <si>
    <t>(455)</t>
  </si>
  <si>
    <t xml:space="preserve">   4.  Depreciation &amp; Amortization Exp</t>
  </si>
  <si>
    <t>(510)</t>
  </si>
  <si>
    <t>(515)</t>
  </si>
  <si>
    <t>(520)</t>
  </si>
  <si>
    <t>(525)</t>
  </si>
  <si>
    <t>(530)</t>
  </si>
  <si>
    <t xml:space="preserve">   5.  Corporate Operating Expenses</t>
  </si>
  <si>
    <t>(535)</t>
  </si>
  <si>
    <t>(540)</t>
  </si>
  <si>
    <t>(550)</t>
  </si>
  <si>
    <t>(555)</t>
  </si>
  <si>
    <t>(565)</t>
  </si>
  <si>
    <t xml:space="preserve">   6. Other Expenses and Revenues</t>
  </si>
  <si>
    <t xml:space="preserve">       a. Benefits Portion </t>
  </si>
  <si>
    <t>(600)</t>
  </si>
  <si>
    <t xml:space="preserve">       b. Rents Portion</t>
  </si>
  <si>
    <t>(610)</t>
  </si>
  <si>
    <t xml:space="preserve">       a. Acct 7200</t>
  </si>
  <si>
    <t>(650)</t>
  </si>
  <si>
    <t>Test for use of FUSF &amp; KUSF</t>
  </si>
  <si>
    <t>CAPITAL:</t>
  </si>
  <si>
    <t>1.  Category 1 C&amp;WF</t>
  </si>
  <si>
    <t>2.  Category 4.13 COE and Switching</t>
  </si>
  <si>
    <t>MAINTENANCE:</t>
  </si>
  <si>
    <t>3. CWF - MAINT. EXP.</t>
  </si>
  <si>
    <t>4. COE - MAINT. SW</t>
  </si>
  <si>
    <t>5. COE - MAINT-OP SYSTEM</t>
  </si>
  <si>
    <t>6. COE - MAINT. - TRANS.</t>
  </si>
  <si>
    <t>7. CWF - NETWORK SUPPORT</t>
  </si>
  <si>
    <t>8. COE - NETWORK SUPPORT</t>
  </si>
  <si>
    <t>9. CWF GENERAL SUPPORT</t>
  </si>
  <si>
    <t>10. COE GENERAL SUPPORT</t>
  </si>
  <si>
    <t>20. CWF NETWORK OPERATION</t>
  </si>
  <si>
    <t>21. COE NETWORK OPERATION</t>
  </si>
  <si>
    <t>22. CWF EXEC. &amp; PLANNING</t>
  </si>
  <si>
    <t>23. COE EXEC. &amp; PLANNING</t>
  </si>
  <si>
    <t>24. CWF GENERAL ADMIN.</t>
  </si>
  <si>
    <t>25. COE GENERAL ADMIN.</t>
  </si>
  <si>
    <t>26. CWF OPERATING TAXES</t>
  </si>
  <si>
    <t>27. COE OPERATING TAXES</t>
  </si>
  <si>
    <t>28. CWF BENEFITS - TTL OPER EXP</t>
  </si>
  <si>
    <t>29. COE BENEFITS - TTL OPER EXP</t>
  </si>
  <si>
    <t>30. CWF RENTS - TTL OPER EXP</t>
  </si>
  <si>
    <t>31. COE RENTS - TTL OPER EXP</t>
  </si>
  <si>
    <t>A.  Total Cash Expenditures Assd with USF</t>
  </si>
  <si>
    <t>B.  Certified Federal USF Receipts:</t>
  </si>
  <si>
    <r>
      <t xml:space="preserve">F. Do Expenditures Exceed </t>
    </r>
    <r>
      <rPr>
        <b/>
        <sz val="10"/>
        <rFont val="Arial"/>
        <family val="2"/>
      </rPr>
      <t>FUSF</t>
    </r>
    <r>
      <rPr>
        <sz val="10"/>
        <rFont val="Arial"/>
        <family val="2"/>
      </rPr>
      <t xml:space="preserve"> &amp; </t>
    </r>
    <r>
      <rPr>
        <b/>
        <sz val="10"/>
        <rFont val="Arial"/>
        <family val="2"/>
      </rPr>
      <t>KUSF</t>
    </r>
    <r>
      <rPr>
        <sz val="10"/>
        <rFont val="Arial"/>
        <family val="2"/>
      </rPr>
      <t xml:space="preserve"> Receipts?</t>
    </r>
  </si>
  <si>
    <t xml:space="preserve">Please provide the following information:  </t>
  </si>
  <si>
    <t>Contact:</t>
  </si>
  <si>
    <t xml:space="preserve">Phone No.: </t>
  </si>
  <si>
    <t>E-Mail:</t>
  </si>
  <si>
    <t/>
  </si>
  <si>
    <t>E. Do Expenditures Exceed FUSF Receipts?</t>
  </si>
  <si>
    <t>Accountant</t>
  </si>
  <si>
    <t>785-555-1234</t>
  </si>
  <si>
    <t>jsmith@wtci.com</t>
  </si>
  <si>
    <t>[A - D]</t>
  </si>
  <si>
    <t>Test for use of FUSF and KUSF</t>
  </si>
  <si>
    <t xml:space="preserve">DATA YEAR: </t>
  </si>
  <si>
    <t>DATA YEAR</t>
  </si>
  <si>
    <t>John Smith</t>
  </si>
  <si>
    <t xml:space="preserve">Company Name: </t>
  </si>
  <si>
    <t>Company Name:</t>
  </si>
  <si>
    <t>A.  Total Cash Expenditures Associated with USF</t>
  </si>
  <si>
    <t>Title:</t>
  </si>
  <si>
    <t xml:space="preserve">Amount Expenditures Exceed Certified FUSF </t>
  </si>
  <si>
    <t>(negative number means FUSF exceeds Expenditures)</t>
  </si>
  <si>
    <t xml:space="preserve">Amount Expenditures Exceed Certified FUSF &amp; KUSF </t>
  </si>
  <si>
    <t>(negative number means FUSF &amp; KUSF exceeds Expenditures)</t>
  </si>
  <si>
    <t xml:space="preserve">       e.Total Corporate Operating Expense (line 535+550)</t>
  </si>
  <si>
    <r>
      <t>C.Gross KUSF Receipts</t>
    </r>
    <r>
      <rPr>
        <b/>
        <sz val="10"/>
        <rFont val="Arial"/>
        <family val="2"/>
      </rPr>
      <t xml:space="preserve"> (do not deduct KUSF assessments paid)</t>
    </r>
  </si>
  <si>
    <t xml:space="preserve">D. Total FUSF and KUSF Receipts </t>
  </si>
  <si>
    <t xml:space="preserve">   3. Consumer Broadband-only Loops</t>
  </si>
  <si>
    <t>(090)</t>
  </si>
  <si>
    <t xml:space="preserve">   2.  Category 1.3 Loops </t>
  </si>
  <si>
    <t xml:space="preserve">   2.  Cost Study Avg C&amp;WF Cat 1 </t>
  </si>
  <si>
    <t xml:space="preserve">       f. Acct 6120 - General Support Rents</t>
  </si>
  <si>
    <t xml:space="preserve">       d. Acct 6560 (#2210-2230) - Total</t>
  </si>
  <si>
    <t xml:space="preserve">       a. Acct 2001 - Telephone Plant in Service </t>
  </si>
  <si>
    <t xml:space="preserve">       a. Acct 2210 - Central Office Switching</t>
  </si>
  <si>
    <t xml:space="preserve">       b. Acct 2220 - Operator System Equipment</t>
  </si>
  <si>
    <t xml:space="preserve">       c. Acct 2230 - Central Office Transmission </t>
  </si>
  <si>
    <t xml:space="preserve">       f. Acct 2410 - Cable &amp; Wire Facilities Total</t>
  </si>
  <si>
    <t xml:space="preserve">       Acct. 2680 (2410) - Cable &amp; Wire Facilities - Cat 1</t>
  </si>
  <si>
    <r>
      <t xml:space="preserve">       Acct. 2680 - Tangible </t>
    </r>
    <r>
      <rPr>
        <sz val="10"/>
        <rFont val="Arial"/>
        <family val="2"/>
      </rPr>
      <t>Assets</t>
    </r>
  </si>
  <si>
    <r>
      <t xml:space="preserve">       Acct. 2680 (2410) </t>
    </r>
    <r>
      <rPr>
        <sz val="10"/>
        <rFont val="Arial"/>
        <family val="2"/>
      </rPr>
      <t>Cable &amp; Wire Facilities</t>
    </r>
  </si>
  <si>
    <t xml:space="preserve">   1.   Acct. 2410 - Cost Study Avg C&amp;WF</t>
  </si>
  <si>
    <t xml:space="preserve">       a.  Acct 2230 - Central Office Transmission</t>
  </si>
  <si>
    <t xml:space="preserve">       c.  Acct 2410 - Cable &amp; Wire Facilities Total</t>
  </si>
  <si>
    <t xml:space="preserve">       a. Acct 6110 - Network Support Total</t>
  </si>
  <si>
    <t xml:space="preserve">       b. Acct 6110 - Network Support Benefits</t>
  </si>
  <si>
    <t xml:space="preserve">       c. Acct 6110  - Network Support Rents</t>
  </si>
  <si>
    <t xml:space="preserve">       d. Acct 6120 - General Support Total</t>
  </si>
  <si>
    <t xml:space="preserve">       e. Acct 6120 - General Support Benefits</t>
  </si>
  <si>
    <t xml:space="preserve">       g. Acct 6210 - Central Office Switching Total</t>
  </si>
  <si>
    <t xml:space="preserve">       h. Acct 6210 - Central Office Switching Benefits</t>
  </si>
  <si>
    <t xml:space="preserve">       i. Acct 6210 - Central Office Switching Rents</t>
  </si>
  <si>
    <t xml:space="preserve">       j. Acct 6220 - Operator Systems Total</t>
  </si>
  <si>
    <t xml:space="preserve">       k. Acct 6220 - Operator Systems Benefits</t>
  </si>
  <si>
    <t xml:space="preserve">       l. Acct 6220 - Operator Systems Rents</t>
  </si>
  <si>
    <t xml:space="preserve">       m. Acct 6230 - Central Office Transmission Total</t>
  </si>
  <si>
    <t xml:space="preserve">       n. Acct 6230 - Central Office Transmission Benefits</t>
  </si>
  <si>
    <t xml:space="preserve">       o. Acct 6230 - Central Office Transmission Rents</t>
  </si>
  <si>
    <t xml:space="preserve">       q. Acct 6410 - Cable &amp; Wire Facilities</t>
  </si>
  <si>
    <t xml:space="preserve">       r. Acct 6410 - Cable &amp; Wire Facilities Benefits</t>
  </si>
  <si>
    <t xml:space="preserve">       s. Acct 6410 - Cable &amp; Wire Facilities Rents</t>
  </si>
  <si>
    <t xml:space="preserve">       t.  Total Plant Specific Expense (Accts. 6110 - 6410)</t>
  </si>
  <si>
    <t xml:space="preserve">       p. Total - Central Office (Acct. 6210 - 6230)</t>
  </si>
  <si>
    <t xml:space="preserve">       a. Acct 6530 - Network Operations</t>
  </si>
  <si>
    <t xml:space="preserve">       b. Acct 6530 - Network Operations Benefits</t>
  </si>
  <si>
    <t xml:space="preserve">       a. Acct 6560 (#2210) - Central Office Switching</t>
  </si>
  <si>
    <t xml:space="preserve">       b. Acct 6560 (#2220) - Operator Systems</t>
  </si>
  <si>
    <t xml:space="preserve">       c. Acct 6560 (#2230) - Central Office Transmission</t>
  </si>
  <si>
    <t xml:space="preserve">       e. Acct 6560 (#2410) - Cable &amp; Wire Facilities</t>
  </si>
  <si>
    <t xml:space="preserve">       a. Acct 6710 - Executive &amp; Planning</t>
  </si>
  <si>
    <t xml:space="preserve">       b. Acct 6710 - Executive &amp; Planning Benefits</t>
  </si>
  <si>
    <t xml:space="preserve">       c. Acct 6720 - General Admin</t>
  </si>
  <si>
    <t xml:space="preserve">       d. Acct 6720 - General Admin Benefits</t>
  </si>
  <si>
    <r>
      <t xml:space="preserve">Total </t>
    </r>
    <r>
      <rPr>
        <sz val="10"/>
        <rFont val="Arial"/>
        <family val="2"/>
      </rPr>
      <t>Expenses (Excluding Depreciation)</t>
    </r>
  </si>
  <si>
    <t xml:space="preserve">   7.  Operating Taxes</t>
  </si>
  <si>
    <t xml:space="preserve">       Acct. 2680 (2230) - Cat. 4.13 Central Office Transmission </t>
  </si>
  <si>
    <t xml:space="preserve">       Acct. 2680 (2230) - Central Office Transmission</t>
  </si>
  <si>
    <t>ABC Telephone Company Inc.</t>
  </si>
  <si>
    <t xml:space="preserve"> INVESTMENT** Remove all BLS only investments</t>
  </si>
  <si>
    <t xml:space="preserve">       e.Total Corporate Operating Expense 
             (line 535+550)</t>
  </si>
  <si>
    <t>8. COE -  NETWORK SUPPORT</t>
  </si>
  <si>
    <t>B2. Safety Valve Support for acquired Exch. (SVS)</t>
  </si>
  <si>
    <t>B1. High Cost Loop / Frozen High Cost Support (HCL/FHCS)</t>
  </si>
  <si>
    <r>
      <t xml:space="preserve">INVESTMENT, EXPENSE AND TAXES** 
</t>
    </r>
    <r>
      <rPr>
        <sz val="10"/>
        <color rgb="FFFF0000"/>
        <rFont val="Arial"/>
        <family val="2"/>
      </rPr>
      <t xml:space="preserve">Remove all BLS only amounts </t>
    </r>
  </si>
  <si>
    <t>[A - B8]</t>
  </si>
  <si>
    <t>B3. Alternative Connect America Model (ACAM/ACAM II)</t>
  </si>
  <si>
    <t>B4. Connect America Fund, Phase I, II (CAF I/CAF II)</t>
  </si>
  <si>
    <t>B5. Rural Digital Opportunity Fund, Phase I (RDOF I)</t>
  </si>
  <si>
    <t>B6. Rural Broadband Experiment (RBE)</t>
  </si>
  <si>
    <t>B7. Total Federal USF Receipts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</si>
</sst>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00000"/>
    <numFmt numFmtId="166" formatCode="_(* #,##0_);_(* \(#,##0\);_(* &quot;-&quot;??_);_(@_)"/>
    <numFmt numFmtId="167" formatCode="0_)"/>
    <numFmt numFmtId="168" formatCode="_(&quot;$&quot;* #,##0_);_(&quot;$&quot;* \(#,##0\);_(&quot;$&quot;* &quot;-&quot;??_);_(@_)"/>
  </numFmts>
  <fonts count="1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Helv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2"/>
      <name val="Arial"/>
      <family val="2"/>
    </font>
    <font>
      <sz val="14"/>
      <name val="Times New Roman"/>
      <family val="1"/>
    </font>
    <font>
      <u/>
      <sz val="10"/>
      <name val="Arial"/>
      <family val="2"/>
    </font>
    <font>
      <sz val="10"/>
      <color indexed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b/>
      <sz val="12"/>
      <name val="Times New Roman"/>
      <family val="1"/>
    </font>
    <font>
      <b/>
      <sz val="16"/>
      <color indexed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Dashed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" fillId="0" borderId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1" xfId="0" applyFont="1" applyBorder="1" applyAlignment="1">
      <alignment horizontal="right"/>
    </xf>
    <xf numFmtId="0" fontId="5" fillId="0" borderId="2" xfId="0" applyFont="1" applyBorder="1"/>
    <xf numFmtId="0" fontId="0" fillId="0" borderId="2" xfId="0" applyBorder="1"/>
    <xf numFmtId="164" fontId="6" fillId="0" borderId="2" xfId="3" applyFont="1" applyBorder="1" applyAlignment="1" applyProtection="1">
      <alignment horizontal="left"/>
      <protection locked="0"/>
    </xf>
    <xf numFmtId="164" fontId="7" fillId="0" borderId="1" xfId="3" applyFont="1" applyBorder="1"/>
    <xf numFmtId="164" fontId="7" fillId="0" borderId="0" xfId="3" applyFont="1" applyAlignment="1">
      <alignment horizontal="right"/>
    </xf>
    <xf numFmtId="164" fontId="4" fillId="0" borderId="0" xfId="3" applyFont="1" applyProtection="1">
      <protection locked="0"/>
    </xf>
    <xf numFmtId="164" fontId="6" fillId="0" borderId="0" xfId="3" applyFont="1" applyProtection="1">
      <protection locked="0"/>
    </xf>
    <xf numFmtId="164" fontId="7" fillId="0" borderId="3" xfId="3" applyFont="1" applyBorder="1"/>
    <xf numFmtId="164" fontId="4" fillId="0" borderId="1" xfId="3" applyFont="1" applyBorder="1" applyAlignment="1">
      <alignment wrapText="1"/>
    </xf>
    <xf numFmtId="164" fontId="4" fillId="0" borderId="0" xfId="3" applyFont="1" applyAlignment="1">
      <alignment horizontal="right"/>
    </xf>
    <xf numFmtId="164" fontId="8" fillId="0" borderId="0" xfId="3" applyFont="1" applyAlignment="1">
      <alignment horizontal="center"/>
    </xf>
    <xf numFmtId="164" fontId="9" fillId="0" borderId="1" xfId="3" applyFont="1" applyBorder="1" applyProtection="1">
      <protection locked="0"/>
    </xf>
    <xf numFmtId="164" fontId="7" fillId="0" borderId="0" xfId="3" applyFont="1"/>
    <xf numFmtId="164" fontId="7" fillId="0" borderId="1" xfId="3" applyFont="1" applyBorder="1" applyAlignment="1">
      <alignment horizontal="left"/>
    </xf>
    <xf numFmtId="164" fontId="7" fillId="0" borderId="0" xfId="3" applyFont="1" applyAlignment="1" applyProtection="1">
      <alignment horizontal="center"/>
      <protection locked="0"/>
    </xf>
    <xf numFmtId="164" fontId="7" fillId="0" borderId="3" xfId="3" applyFont="1" applyBorder="1" applyAlignment="1" applyProtection="1">
      <alignment horizontal="center"/>
      <protection locked="0"/>
    </xf>
    <xf numFmtId="3" fontId="7" fillId="0" borderId="0" xfId="3" applyNumberFormat="1" applyFont="1" applyProtection="1">
      <protection locked="0"/>
    </xf>
    <xf numFmtId="164" fontId="7" fillId="0" borderId="0" xfId="3" applyFont="1" applyAlignment="1">
      <alignment horizontal="center"/>
    </xf>
    <xf numFmtId="0" fontId="0" fillId="0" borderId="3" xfId="0" applyBorder="1"/>
    <xf numFmtId="164" fontId="5" fillId="0" borderId="0" xfId="3" applyFont="1" applyAlignment="1" applyProtection="1">
      <alignment horizontal="left"/>
      <protection locked="0"/>
    </xf>
    <xf numFmtId="3" fontId="2" fillId="0" borderId="0" xfId="3" applyNumberFormat="1" applyFont="1" applyProtection="1">
      <protection locked="0"/>
    </xf>
    <xf numFmtId="164" fontId="7" fillId="0" borderId="1" xfId="3" quotePrefix="1" applyFont="1" applyBorder="1" applyAlignment="1">
      <alignment horizontal="left"/>
    </xf>
    <xf numFmtId="164" fontId="7" fillId="0" borderId="0" xfId="3" quotePrefix="1" applyFont="1" applyAlignment="1">
      <alignment horizontal="right"/>
    </xf>
    <xf numFmtId="164" fontId="7" fillId="0" borderId="0" xfId="3" quotePrefix="1" applyFont="1" applyAlignment="1">
      <alignment horizontal="center"/>
    </xf>
    <xf numFmtId="3" fontId="7" fillId="0" borderId="0" xfId="3" applyNumberFormat="1" applyFont="1"/>
    <xf numFmtId="37" fontId="7" fillId="0" borderId="0" xfId="3" applyNumberFormat="1" applyFont="1" applyProtection="1">
      <protection locked="0"/>
    </xf>
    <xf numFmtId="165" fontId="7" fillId="0" borderId="0" xfId="3" quotePrefix="1" applyNumberFormat="1" applyFont="1"/>
    <xf numFmtId="164" fontId="7" fillId="0" borderId="4" xfId="3" applyFont="1" applyBorder="1" applyAlignment="1">
      <alignment horizontal="left"/>
    </xf>
    <xf numFmtId="164" fontId="7" fillId="0" borderId="5" xfId="3" applyFont="1" applyBorder="1" applyAlignment="1">
      <alignment horizontal="right"/>
    </xf>
    <xf numFmtId="165" fontId="7" fillId="0" borderId="5" xfId="3" quotePrefix="1" applyNumberFormat="1" applyFont="1" applyBorder="1"/>
    <xf numFmtId="164" fontId="7" fillId="0" borderId="5" xfId="3" applyFont="1" applyBorder="1"/>
    <xf numFmtId="164" fontId="7" fillId="0" borderId="6" xfId="3" applyFont="1" applyBorder="1"/>
    <xf numFmtId="164" fontId="7" fillId="0" borderId="0" xfId="3" applyFont="1" applyProtection="1">
      <protection locked="0"/>
    </xf>
    <xf numFmtId="166" fontId="7" fillId="0" borderId="0" xfId="3" applyNumberFormat="1" applyFont="1" applyAlignment="1">
      <alignment vertical="top"/>
    </xf>
    <xf numFmtId="37" fontId="7" fillId="0" borderId="0" xfId="3" quotePrefix="1" applyNumberFormat="1" applyFont="1"/>
    <xf numFmtId="37" fontId="7" fillId="0" borderId="0" xfId="3" applyNumberFormat="1" applyFont="1"/>
    <xf numFmtId="166" fontId="7" fillId="0" borderId="0" xfId="3" applyNumberFormat="1" applyFont="1"/>
    <xf numFmtId="37" fontId="7" fillId="0" borderId="5" xfId="3" applyNumberFormat="1" applyFont="1" applyBorder="1" applyProtection="1">
      <protection locked="0"/>
    </xf>
    <xf numFmtId="164" fontId="7" fillId="0" borderId="5" xfId="3" applyFont="1" applyBorder="1" applyAlignment="1">
      <alignment horizontal="center"/>
    </xf>
    <xf numFmtId="164" fontId="7" fillId="0" borderId="7" xfId="3" applyFont="1" applyBorder="1" applyAlignment="1">
      <alignment horizontal="left"/>
    </xf>
    <xf numFmtId="164" fontId="7" fillId="0" borderId="8" xfId="3" applyFont="1" applyBorder="1" applyAlignment="1">
      <alignment horizontal="right"/>
    </xf>
    <xf numFmtId="40" fontId="4" fillId="0" borderId="8" xfId="3" applyNumberFormat="1" applyFont="1" applyBorder="1" applyProtection="1">
      <protection locked="0"/>
    </xf>
    <xf numFmtId="164" fontId="7" fillId="0" borderId="8" xfId="3" applyFont="1" applyBorder="1" applyAlignment="1">
      <alignment horizontal="center"/>
    </xf>
    <xf numFmtId="164" fontId="7" fillId="0" borderId="9" xfId="3" applyFont="1" applyBorder="1"/>
    <xf numFmtId="164" fontId="10" fillId="0" borderId="1" xfId="3" applyFont="1" applyBorder="1" applyAlignment="1">
      <alignment horizontal="center"/>
    </xf>
    <xf numFmtId="164" fontId="4" fillId="0" borderId="0" xfId="3" quotePrefix="1" applyFont="1" applyAlignment="1">
      <alignment horizontal="center"/>
    </xf>
    <xf numFmtId="164" fontId="10" fillId="0" borderId="0" xfId="3" applyFont="1" applyAlignment="1">
      <alignment horizontal="center"/>
    </xf>
    <xf numFmtId="164" fontId="7" fillId="0" borderId="1" xfId="3" applyFont="1" applyBorder="1" applyAlignment="1">
      <alignment horizontal="left" vertical="top"/>
    </xf>
    <xf numFmtId="3" fontId="7" fillId="0" borderId="0" xfId="3" quotePrefix="1" applyNumberFormat="1" applyFont="1" applyAlignment="1">
      <alignment vertical="top"/>
    </xf>
    <xf numFmtId="164" fontId="7" fillId="0" borderId="3" xfId="3" applyFont="1" applyBorder="1" applyAlignment="1">
      <alignment vertical="top"/>
    </xf>
    <xf numFmtId="164" fontId="7" fillId="0" borderId="0" xfId="3" applyFont="1" applyAlignment="1">
      <alignment horizontal="right" vertical="top"/>
    </xf>
    <xf numFmtId="3" fontId="7" fillId="0" borderId="0" xfId="3" applyNumberFormat="1" applyFont="1" applyAlignment="1">
      <alignment vertical="top"/>
    </xf>
    <xf numFmtId="0" fontId="7" fillId="0" borderId="0" xfId="3" quotePrefix="1" applyNumberFormat="1" applyFont="1" applyAlignment="1">
      <alignment vertical="top"/>
    </xf>
    <xf numFmtId="3" fontId="7" fillId="0" borderId="0" xfId="3" quotePrefix="1" applyNumberFormat="1" applyFont="1" applyAlignment="1" applyProtection="1">
      <alignment vertical="top"/>
      <protection locked="0"/>
    </xf>
    <xf numFmtId="3" fontId="7" fillId="0" borderId="0" xfId="3" applyNumberFormat="1" applyFont="1" applyAlignment="1" applyProtection="1">
      <alignment vertical="top"/>
      <protection locked="0"/>
    </xf>
    <xf numFmtId="3" fontId="7" fillId="0" borderId="0" xfId="3" quotePrefix="1" applyNumberFormat="1" applyFont="1"/>
    <xf numFmtId="3" fontId="7" fillId="0" borderId="5" xfId="3" applyNumberFormat="1" applyFont="1" applyBorder="1"/>
    <xf numFmtId="164" fontId="7" fillId="0" borderId="8" xfId="3" applyFont="1" applyBorder="1"/>
    <xf numFmtId="167" fontId="7" fillId="0" borderId="1" xfId="3" applyNumberFormat="1" applyFont="1" applyBorder="1" applyAlignment="1">
      <alignment horizontal="center"/>
    </xf>
    <xf numFmtId="167" fontId="7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left"/>
    </xf>
    <xf numFmtId="164" fontId="11" fillId="0" borderId="1" xfId="3" applyFont="1" applyBorder="1" applyAlignment="1">
      <alignment horizontal="left"/>
    </xf>
    <xf numFmtId="164" fontId="4" fillId="0" borderId="0" xfId="3" applyFont="1" applyAlignment="1">
      <alignment horizontal="left"/>
    </xf>
    <xf numFmtId="164" fontId="7" fillId="0" borderId="3" xfId="3" applyFont="1" applyBorder="1" applyAlignment="1">
      <alignment horizontal="right"/>
    </xf>
    <xf numFmtId="164" fontId="12" fillId="0" borderId="1" xfId="3" applyFont="1" applyBorder="1" applyAlignment="1">
      <alignment horizontal="left"/>
    </xf>
    <xf numFmtId="166" fontId="4" fillId="0" borderId="0" xfId="3" applyNumberFormat="1" applyFont="1" applyAlignment="1">
      <alignment horizontal="right"/>
    </xf>
    <xf numFmtId="0" fontId="0" fillId="0" borderId="1" xfId="0" applyBorder="1"/>
    <xf numFmtId="0" fontId="0" fillId="0" borderId="9" xfId="0" applyBorder="1"/>
    <xf numFmtId="0" fontId="13" fillId="0" borderId="1" xfId="0" applyFont="1" applyBorder="1" applyAlignment="1">
      <alignment horizontal="left" indent="8"/>
    </xf>
    <xf numFmtId="0" fontId="0" fillId="0" borderId="1" xfId="0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4" fillId="0" borderId="0" xfId="3" applyFont="1"/>
    <xf numFmtId="164" fontId="7" fillId="0" borderId="0" xfId="3" applyFont="1" applyAlignment="1">
      <alignment horizontal="left"/>
    </xf>
    <xf numFmtId="164" fontId="10" fillId="0" borderId="0" xfId="3" quotePrefix="1" applyFont="1" applyAlignment="1">
      <alignment horizontal="center" vertical="center" wrapText="1"/>
    </xf>
    <xf numFmtId="166" fontId="7" fillId="0" borderId="0" xfId="3" applyNumberFormat="1" applyFont="1" applyAlignment="1">
      <alignment horizontal="right" vertical="top"/>
    </xf>
    <xf numFmtId="166" fontId="7" fillId="0" borderId="0" xfId="3" quotePrefix="1" applyNumberFormat="1" applyFont="1" applyAlignment="1">
      <alignment vertical="top"/>
    </xf>
    <xf numFmtId="3" fontId="4" fillId="0" borderId="0" xfId="3" applyNumberFormat="1" applyFont="1"/>
    <xf numFmtId="3" fontId="7" fillId="0" borderId="5" xfId="3" quotePrefix="1" applyNumberFormat="1" applyFont="1" applyBorder="1"/>
    <xf numFmtId="167" fontId="4" fillId="0" borderId="1" xfId="3" applyNumberFormat="1" applyFont="1" applyBorder="1" applyAlignment="1">
      <alignment horizontal="center"/>
    </xf>
    <xf numFmtId="164" fontId="2" fillId="0" borderId="0" xfId="3" applyFont="1" applyAlignment="1">
      <alignment horizontal="center"/>
    </xf>
    <xf numFmtId="164" fontId="4" fillId="0" borderId="1" xfId="3" applyFont="1" applyBorder="1" applyAlignment="1">
      <alignment horizontal="left"/>
    </xf>
    <xf numFmtId="0" fontId="0" fillId="0" borderId="0" xfId="0" applyAlignment="1">
      <alignment horizontal="right"/>
    </xf>
    <xf numFmtId="0" fontId="13" fillId="0" borderId="0" xfId="0" applyFont="1"/>
    <xf numFmtId="0" fontId="4" fillId="0" borderId="1" xfId="0" applyFont="1" applyBorder="1"/>
    <xf numFmtId="0" fontId="13" fillId="0" borderId="0" xfId="0" applyFont="1" applyAlignment="1">
      <alignment horizontal="left"/>
    </xf>
    <xf numFmtId="3" fontId="7" fillId="0" borderId="2" xfId="3" applyNumberFormat="1" applyFont="1" applyBorder="1" applyProtection="1">
      <protection locked="0"/>
    </xf>
    <xf numFmtId="166" fontId="7" fillId="0" borderId="0" xfId="1" applyNumberFormat="1" applyFont="1" applyBorder="1" applyProtection="1">
      <protection locked="0"/>
    </xf>
    <xf numFmtId="168" fontId="7" fillId="0" borderId="0" xfId="2" applyNumberFormat="1" applyFont="1" applyBorder="1" applyProtection="1">
      <protection locked="0"/>
    </xf>
    <xf numFmtId="37" fontId="7" fillId="0" borderId="2" xfId="3" applyNumberFormat="1" applyFont="1" applyBorder="1" applyProtection="1">
      <protection locked="0"/>
    </xf>
    <xf numFmtId="168" fontId="7" fillId="0" borderId="0" xfId="2" applyNumberFormat="1" applyFont="1" applyFill="1" applyBorder="1" applyProtection="1"/>
    <xf numFmtId="168" fontId="7" fillId="0" borderId="0" xfId="2" applyNumberFormat="1" applyFont="1" applyBorder="1" applyProtection="1"/>
    <xf numFmtId="166" fontId="7" fillId="0" borderId="0" xfId="1" applyNumberFormat="1" applyFont="1" applyBorder="1" applyAlignment="1" applyProtection="1">
      <alignment horizontal="center"/>
    </xf>
    <xf numFmtId="168" fontId="7" fillId="0" borderId="0" xfId="2" applyNumberFormat="1" applyFont="1" applyBorder="1" applyAlignment="1" applyProtection="1">
      <alignment horizontal="center"/>
    </xf>
    <xf numFmtId="168" fontId="7" fillId="0" borderId="0" xfId="2" applyNumberFormat="1" applyFont="1" applyFill="1" applyBorder="1" applyAlignment="1">
      <alignment vertical="top"/>
    </xf>
    <xf numFmtId="164" fontId="7" fillId="0" borderId="2" xfId="3" applyFont="1" applyBorder="1" applyAlignment="1">
      <alignment horizontal="center"/>
    </xf>
    <xf numFmtId="164" fontId="7" fillId="0" borderId="2" xfId="3" applyFont="1" applyBorder="1" applyAlignment="1" applyProtection="1">
      <alignment horizontal="center" wrapText="1"/>
      <protection locked="0"/>
    </xf>
    <xf numFmtId="164" fontId="2" fillId="0" borderId="7" xfId="3" applyFont="1" applyBorder="1" applyAlignment="1" applyProtection="1">
      <alignment horizontal="left"/>
      <protection locked="0"/>
    </xf>
    <xf numFmtId="164" fontId="2" fillId="0" borderId="8" xfId="3" applyFont="1" applyBorder="1" applyAlignment="1" applyProtection="1">
      <alignment horizontal="center"/>
      <protection locked="0"/>
    </xf>
    <xf numFmtId="164" fontId="2" fillId="0" borderId="7" xfId="3" applyFont="1" applyBorder="1" applyProtection="1">
      <protection locked="0"/>
    </xf>
    <xf numFmtId="164" fontId="2" fillId="0" borderId="8" xfId="3" applyFont="1" applyBorder="1" applyProtection="1">
      <protection locked="0"/>
    </xf>
    <xf numFmtId="164" fontId="5" fillId="0" borderId="8" xfId="3" applyFont="1" applyBorder="1" applyAlignment="1" applyProtection="1">
      <alignment horizontal="left"/>
      <protection locked="0"/>
    </xf>
    <xf numFmtId="164" fontId="5" fillId="0" borderId="0" xfId="3" applyFont="1" applyAlignment="1">
      <alignment horizontal="center"/>
    </xf>
    <xf numFmtId="0" fontId="0" fillId="0" borderId="8" xfId="0" applyBorder="1" applyAlignment="1">
      <alignment horizontal="right"/>
    </xf>
    <xf numFmtId="164" fontId="5" fillId="0" borderId="2" xfId="3" applyFont="1" applyBorder="1" applyAlignment="1">
      <alignment horizontal="center"/>
    </xf>
    <xf numFmtId="164" fontId="5" fillId="0" borderId="10" xfId="3" applyFont="1" applyBorder="1" applyAlignment="1">
      <alignment horizontal="center"/>
    </xf>
    <xf numFmtId="14" fontId="4" fillId="0" borderId="9" xfId="0" applyNumberFormat="1" applyFont="1" applyBorder="1" applyAlignment="1">
      <alignment horizontal="center"/>
    </xf>
    <xf numFmtId="14" fontId="4" fillId="0" borderId="3" xfId="3" applyNumberFormat="1" applyFont="1" applyBorder="1" applyAlignment="1">
      <alignment horizontal="center"/>
    </xf>
    <xf numFmtId="164" fontId="7" fillId="0" borderId="2" xfId="3" applyFont="1" applyBorder="1" applyAlignment="1" applyProtection="1">
      <alignment horizontal="right"/>
      <protection locked="0"/>
    </xf>
    <xf numFmtId="0" fontId="0" fillId="0" borderId="11" xfId="0" applyBorder="1"/>
    <xf numFmtId="164" fontId="10" fillId="0" borderId="0" xfId="3" quotePrefix="1" applyFont="1" applyAlignment="1">
      <alignment horizontal="center" vertical="top" wrapText="1"/>
    </xf>
    <xf numFmtId="164" fontId="7" fillId="0" borderId="3" xfId="3" applyFont="1" applyBorder="1" applyAlignment="1">
      <alignment vertical="top" wrapText="1"/>
    </xf>
    <xf numFmtId="164" fontId="17" fillId="0" borderId="1" xfId="3" applyFont="1" applyBorder="1"/>
    <xf numFmtId="0" fontId="1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4" fontId="18" fillId="0" borderId="0" xfId="3" applyFont="1" applyAlignment="1">
      <alignment horizontal="left"/>
    </xf>
    <xf numFmtId="164" fontId="7" fillId="2" borderId="0" xfId="3" applyFont="1" applyFill="1" applyAlignment="1">
      <alignment horizontal="left"/>
    </xf>
    <xf numFmtId="164" fontId="7" fillId="2" borderId="0" xfId="3" applyFont="1" applyFill="1" applyAlignment="1">
      <alignment horizontal="right"/>
    </xf>
    <xf numFmtId="165" fontId="7" fillId="2" borderId="0" xfId="3" quotePrefix="1" applyNumberFormat="1" applyFont="1" applyFill="1"/>
    <xf numFmtId="164" fontId="7" fillId="2" borderId="0" xfId="3" applyFont="1" applyFill="1"/>
    <xf numFmtId="0" fontId="0" fillId="2" borderId="0" xfId="0" applyFill="1"/>
    <xf numFmtId="0" fontId="18" fillId="0" borderId="0" xfId="0" applyFont="1"/>
    <xf numFmtId="0" fontId="18" fillId="0" borderId="3" xfId="0" applyFont="1" applyBorder="1"/>
    <xf numFmtId="168" fontId="7" fillId="0" borderId="0" xfId="2" applyNumberFormat="1" applyFont="1" applyBorder="1"/>
    <xf numFmtId="164" fontId="18" fillId="0" borderId="1" xfId="3" applyFont="1" applyBorder="1" applyAlignment="1">
      <alignment horizontal="left"/>
    </xf>
    <xf numFmtId="164" fontId="18" fillId="0" borderId="1" xfId="3" applyFont="1" applyBorder="1"/>
    <xf numFmtId="166" fontId="7" fillId="0" borderId="0" xfId="1" applyNumberFormat="1" applyFont="1" applyFill="1" applyBorder="1" applyProtection="1">
      <protection locked="0"/>
    </xf>
    <xf numFmtId="168" fontId="4" fillId="0" borderId="0" xfId="2" applyNumberFormat="1" applyFont="1" applyBorder="1" applyAlignment="1">
      <alignment vertical="top"/>
    </xf>
    <xf numFmtId="168" fontId="4" fillId="0" borderId="0" xfId="2" applyNumberFormat="1" applyFont="1" applyFill="1" applyBorder="1" applyProtection="1"/>
    <xf numFmtId="168" fontId="4" fillId="0" borderId="0" xfId="2" applyNumberFormat="1" applyFont="1" applyFill="1" applyBorder="1" applyAlignment="1">
      <alignment vertical="top"/>
    </xf>
    <xf numFmtId="166" fontId="7" fillId="0" borderId="2" xfId="1" applyNumberFormat="1" applyFont="1" applyBorder="1" applyProtection="1">
      <protection locked="0"/>
    </xf>
    <xf numFmtId="168" fontId="7" fillId="0" borderId="0" xfId="2" applyNumberFormat="1" applyFont="1" applyFill="1" applyBorder="1" applyProtection="1">
      <protection locked="0"/>
    </xf>
    <xf numFmtId="166" fontId="7" fillId="0" borderId="2" xfId="1" applyNumberFormat="1" applyFont="1" applyFill="1" applyBorder="1" applyProtection="1">
      <protection locked="0"/>
    </xf>
    <xf numFmtId="168" fontId="7" fillId="0" borderId="12" xfId="2" applyNumberFormat="1" applyFont="1" applyFill="1" applyBorder="1" applyAlignment="1">
      <alignment vertical="top"/>
    </xf>
    <xf numFmtId="168" fontId="7" fillId="0" borderId="5" xfId="2" applyNumberFormat="1" applyFont="1" applyBorder="1" applyProtection="1">
      <protection locked="0"/>
    </xf>
    <xf numFmtId="10" fontId="7" fillId="0" borderId="0" xfId="4" quotePrefix="1" applyNumberFormat="1" applyFont="1" applyBorder="1" applyProtection="1"/>
    <xf numFmtId="3" fontId="18" fillId="0" borderId="0" xfId="3" applyNumberFormat="1" applyFont="1" applyAlignment="1">
      <alignment vertical="top"/>
    </xf>
    <xf numFmtId="166" fontId="7" fillId="0" borderId="0" xfId="1" applyNumberFormat="1" applyFont="1" applyBorder="1" applyAlignment="1" applyProtection="1">
      <alignment horizontal="right"/>
    </xf>
    <xf numFmtId="166" fontId="7" fillId="0" borderId="0" xfId="1" applyNumberFormat="1" applyFont="1" applyBorder="1"/>
    <xf numFmtId="168" fontId="4" fillId="0" borderId="12" xfId="2" applyNumberFormat="1" applyFont="1" applyBorder="1"/>
    <xf numFmtId="168" fontId="7" fillId="0" borderId="0" xfId="2" applyNumberFormat="1" applyFont="1" applyBorder="1" applyAlignment="1" applyProtection="1">
      <alignment horizontal="right"/>
    </xf>
    <xf numFmtId="49" fontId="7" fillId="0" borderId="0" xfId="3" applyNumberFormat="1" applyFont="1" applyAlignment="1">
      <alignment horizontal="right"/>
    </xf>
    <xf numFmtId="164" fontId="4" fillId="0" borderId="1" xfId="3" applyFont="1" applyBorder="1" applyAlignment="1">
      <alignment horizontal="left" wrapText="1"/>
    </xf>
    <xf numFmtId="164" fontId="1" fillId="0" borderId="1" xfId="3" quotePrefix="1" applyFont="1" applyBorder="1" applyAlignment="1">
      <alignment horizontal="left"/>
    </xf>
    <xf numFmtId="164" fontId="1" fillId="0" borderId="1" xfId="3" applyFont="1" applyBorder="1" applyAlignment="1">
      <alignment horizontal="left"/>
    </xf>
    <xf numFmtId="164" fontId="1" fillId="0" borderId="1" xfId="3" applyFont="1" applyBorder="1" applyAlignment="1">
      <alignment horizontal="left" vertical="top"/>
    </xf>
    <xf numFmtId="164" fontId="1" fillId="0" borderId="1" xfId="3" applyFont="1" applyBorder="1" applyAlignment="1">
      <alignment horizontal="left" vertical="top" wrapText="1"/>
    </xf>
    <xf numFmtId="166" fontId="7" fillId="0" borderId="0" xfId="1" applyNumberFormat="1" applyFont="1" applyFill="1" applyBorder="1"/>
    <xf numFmtId="168" fontId="4" fillId="0" borderId="0" xfId="2" applyNumberFormat="1" applyFont="1" applyBorder="1"/>
    <xf numFmtId="164" fontId="1" fillId="0" borderId="0" xfId="3" applyFont="1" applyAlignment="1">
      <alignment horizontal="center"/>
    </xf>
    <xf numFmtId="168" fontId="4" fillId="0" borderId="12" xfId="2" applyNumberFormat="1" applyFont="1" applyBorder="1" applyAlignment="1" applyProtection="1">
      <alignment horizontal="right"/>
    </xf>
    <xf numFmtId="168" fontId="1" fillId="0" borderId="12" xfId="2" applyNumberFormat="1" applyFont="1" applyBorder="1" applyAlignment="1" applyProtection="1">
      <alignment horizontal="right"/>
    </xf>
    <xf numFmtId="0" fontId="0" fillId="0" borderId="0" xfId="0" applyAlignment="1">
      <alignment horizontal="center"/>
    </xf>
    <xf numFmtId="164" fontId="4" fillId="0" borderId="0" xfId="3" applyFont="1" applyAlignment="1">
      <alignment horizontal="center"/>
    </xf>
    <xf numFmtId="44" fontId="7" fillId="0" borderId="12" xfId="2" applyFont="1" applyFill="1" applyBorder="1"/>
    <xf numFmtId="164" fontId="5" fillId="3" borderId="2" xfId="3" applyFont="1" applyFill="1" applyBorder="1" applyAlignment="1">
      <alignment horizontal="center"/>
    </xf>
    <xf numFmtId="164" fontId="16" fillId="2" borderId="0" xfId="3" applyFont="1" applyFill="1" applyAlignment="1">
      <alignment horizontal="center"/>
    </xf>
    <xf numFmtId="164" fontId="15" fillId="0" borderId="1" xfId="3" quotePrefix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/>
    <xf numFmtId="0" fontId="0" fillId="0" borderId="2" xfId="0" applyBorder="1"/>
    <xf numFmtId="0" fontId="13" fillId="0" borderId="2" xfId="0" applyFont="1" applyBorder="1"/>
    <xf numFmtId="0" fontId="0" fillId="0" borderId="2" xfId="0" applyBorder="1" applyAlignment="1">
      <alignment horizontal="left"/>
    </xf>
    <xf numFmtId="164" fontId="15" fillId="0" borderId="1" xfId="3" quotePrefix="1" applyFont="1" applyBorder="1" applyAlignment="1">
      <alignment horizontal="left" vertical="center" wrapText="1"/>
    </xf>
    <xf numFmtId="164" fontId="15" fillId="0" borderId="0" xfId="3" quotePrefix="1" applyFont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5">
    <cellStyle name="Comma" xfId="1" builtinId="3"/>
    <cellStyle name="Currency" xfId="2" builtinId="4"/>
    <cellStyle name="Normal" xfId="0" builtinId="0"/>
    <cellStyle name="Normal_T114" xfId="3" xr:uid="{00000000-0005-0000-0000-000003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9"/>
  <sheetViews>
    <sheetView showGridLines="0" tabSelected="1" zoomScaleNormal="100" workbookViewId="0">
      <pane ySplit="6" topLeftCell="A7" activePane="bottomLeft" state="frozen"/>
      <selection pane="bottomLeft" activeCell="A7" sqref="A7"/>
    </sheetView>
  </sheetViews>
  <sheetFormatPr defaultRowHeight="13.2" x14ac:dyDescent="0.25"/>
  <cols>
    <col min="1" max="1" width="51.109375" customWidth="1"/>
    <col min="2" max="2" width="12.5546875" customWidth="1"/>
    <col min="3" max="3" width="14.5546875" customWidth="1"/>
    <col min="4" max="4" width="17" customWidth="1"/>
    <col min="5" max="5" width="3.33203125" customWidth="1"/>
    <col min="8" max="8" width="13.44140625" customWidth="1"/>
  </cols>
  <sheetData>
    <row r="1" spans="1:5" ht="15.6" x14ac:dyDescent="0.3">
      <c r="A1" s="100"/>
      <c r="B1" s="101"/>
      <c r="C1" s="101"/>
      <c r="D1" s="106"/>
      <c r="E1" s="109"/>
    </row>
    <row r="2" spans="1:5" ht="15.6" x14ac:dyDescent="0.3">
      <c r="A2" s="1" t="s">
        <v>120</v>
      </c>
      <c r="B2" s="2"/>
      <c r="C2" s="3"/>
      <c r="D2" s="111"/>
      <c r="E2" s="110"/>
    </row>
    <row r="3" spans="1:5" ht="15.6" x14ac:dyDescent="0.3">
      <c r="A3" s="115"/>
      <c r="B3" s="6"/>
      <c r="C3" s="7"/>
      <c r="D3" s="8"/>
      <c r="E3" s="9"/>
    </row>
    <row r="4" spans="1:5" ht="24.75" customHeight="1" x14ac:dyDescent="0.3">
      <c r="A4" s="10"/>
      <c r="B4" s="11" t="s">
        <v>117</v>
      </c>
      <c r="C4" s="107">
        <v>2024</v>
      </c>
      <c r="D4" s="12"/>
      <c r="E4" s="9"/>
    </row>
    <row r="5" spans="1:5" ht="9.75" customHeight="1" x14ac:dyDescent="0.3">
      <c r="A5" s="10"/>
      <c r="B5" s="11"/>
      <c r="C5" s="108"/>
      <c r="D5" s="12"/>
      <c r="E5" s="9"/>
    </row>
    <row r="6" spans="1:5" ht="26.4" x14ac:dyDescent="0.25">
      <c r="A6" s="13"/>
      <c r="B6" s="98" t="s">
        <v>0</v>
      </c>
      <c r="C6" s="99" t="s">
        <v>1</v>
      </c>
      <c r="D6" s="14"/>
      <c r="E6" s="9"/>
    </row>
    <row r="7" spans="1:5" x14ac:dyDescent="0.25">
      <c r="A7" s="15" t="s">
        <v>2</v>
      </c>
      <c r="D7" s="16"/>
      <c r="E7" s="17"/>
    </row>
    <row r="8" spans="1:5" x14ac:dyDescent="0.25">
      <c r="A8" s="15" t="s">
        <v>3</v>
      </c>
      <c r="B8" s="6" t="s">
        <v>4</v>
      </c>
      <c r="C8" s="18"/>
      <c r="D8" s="19"/>
      <c r="E8" s="9"/>
    </row>
    <row r="9" spans="1:5" x14ac:dyDescent="0.25">
      <c r="A9" s="15" t="s">
        <v>133</v>
      </c>
      <c r="B9" s="6" t="s">
        <v>5</v>
      </c>
      <c r="C9" s="18"/>
      <c r="D9" s="19"/>
      <c r="E9" s="9"/>
    </row>
    <row r="10" spans="1:5" x14ac:dyDescent="0.25">
      <c r="A10" s="15" t="s">
        <v>131</v>
      </c>
      <c r="B10" s="144" t="s">
        <v>132</v>
      </c>
      <c r="C10" s="18"/>
      <c r="D10" s="19"/>
      <c r="E10" s="9"/>
    </row>
    <row r="11" spans="1:5" x14ac:dyDescent="0.25">
      <c r="A11" s="15"/>
      <c r="B11" s="6"/>
      <c r="C11" s="18"/>
      <c r="D11" s="19"/>
      <c r="E11" s="9"/>
    </row>
    <row r="12" spans="1:5" x14ac:dyDescent="0.25">
      <c r="A12" s="15"/>
      <c r="B12" s="6"/>
      <c r="C12" s="18"/>
      <c r="E12" s="20"/>
    </row>
    <row r="13" spans="1:5" ht="15.6" x14ac:dyDescent="0.3">
      <c r="A13" s="127" t="s">
        <v>182</v>
      </c>
      <c r="B13" s="6"/>
      <c r="C13" s="21"/>
      <c r="D13" s="14"/>
      <c r="E13" s="20"/>
    </row>
    <row r="14" spans="1:5" ht="15.6" x14ac:dyDescent="0.3">
      <c r="A14" s="15"/>
      <c r="B14" s="6"/>
      <c r="C14" s="22"/>
      <c r="D14" s="14"/>
      <c r="E14" s="9"/>
    </row>
    <row r="15" spans="1:5" x14ac:dyDescent="0.25">
      <c r="A15" s="15" t="s">
        <v>6</v>
      </c>
      <c r="B15" s="6"/>
      <c r="C15" s="18"/>
      <c r="D15" s="14"/>
      <c r="E15" s="9"/>
    </row>
    <row r="16" spans="1:5" x14ac:dyDescent="0.25">
      <c r="A16" s="15" t="s">
        <v>137</v>
      </c>
      <c r="B16" s="6" t="s">
        <v>8</v>
      </c>
      <c r="C16" s="91"/>
      <c r="D16" s="19"/>
      <c r="E16" s="9"/>
    </row>
    <row r="17" spans="1:5" x14ac:dyDescent="0.25">
      <c r="A17" s="15"/>
      <c r="B17" s="6"/>
      <c r="C17" s="18"/>
      <c r="D17" s="14"/>
      <c r="E17" s="9"/>
    </row>
    <row r="18" spans="1:5" x14ac:dyDescent="0.25">
      <c r="A18" s="15" t="s">
        <v>9</v>
      </c>
      <c r="B18" s="6"/>
      <c r="C18" s="18"/>
      <c r="D18" s="14"/>
      <c r="E18" s="9"/>
    </row>
    <row r="19" spans="1:5" x14ac:dyDescent="0.25">
      <c r="A19" s="15" t="s">
        <v>138</v>
      </c>
      <c r="B19" s="6" t="s">
        <v>10</v>
      </c>
      <c r="C19" s="18"/>
      <c r="D19" s="19"/>
      <c r="E19" s="9"/>
    </row>
    <row r="20" spans="1:5" x14ac:dyDescent="0.25">
      <c r="A20" s="15" t="s">
        <v>139</v>
      </c>
      <c r="B20" s="6" t="s">
        <v>11</v>
      </c>
      <c r="C20" s="90"/>
      <c r="D20" s="19"/>
      <c r="E20" s="9"/>
    </row>
    <row r="21" spans="1:5" x14ac:dyDescent="0.25">
      <c r="A21" s="15" t="s">
        <v>140</v>
      </c>
      <c r="B21" s="6" t="s">
        <v>12</v>
      </c>
      <c r="C21" s="89"/>
      <c r="D21" s="19"/>
      <c r="E21" s="9"/>
    </row>
    <row r="22" spans="1:5" x14ac:dyDescent="0.25">
      <c r="A22" s="15" t="s">
        <v>13</v>
      </c>
      <c r="B22" s="6" t="s">
        <v>14</v>
      </c>
      <c r="C22" s="93">
        <f>SUM(C19:C21)</f>
        <v>0</v>
      </c>
      <c r="D22" s="19"/>
      <c r="E22" s="9"/>
    </row>
    <row r="23" spans="1:5" x14ac:dyDescent="0.25">
      <c r="A23" s="15" t="s">
        <v>15</v>
      </c>
      <c r="B23" s="6" t="s">
        <v>16</v>
      </c>
      <c r="C23" s="18"/>
      <c r="D23" s="19"/>
      <c r="E23" s="9"/>
    </row>
    <row r="24" spans="1:5" x14ac:dyDescent="0.25">
      <c r="A24" s="15" t="s">
        <v>141</v>
      </c>
      <c r="B24" s="6" t="s">
        <v>17</v>
      </c>
      <c r="C24" s="18"/>
      <c r="D24" s="19"/>
      <c r="E24" s="9"/>
    </row>
    <row r="25" spans="1:5" x14ac:dyDescent="0.25">
      <c r="A25" s="15"/>
      <c r="B25" s="6"/>
      <c r="C25" s="18"/>
      <c r="D25" s="19"/>
      <c r="E25" s="9"/>
    </row>
    <row r="26" spans="1:5" x14ac:dyDescent="0.25">
      <c r="A26" s="23" t="s">
        <v>18</v>
      </c>
      <c r="B26" s="6"/>
      <c r="C26" s="18"/>
      <c r="D26" s="19"/>
      <c r="E26" s="9"/>
    </row>
    <row r="27" spans="1:5" x14ac:dyDescent="0.25">
      <c r="A27" s="23" t="s">
        <v>143</v>
      </c>
      <c r="B27" s="24" t="s">
        <v>19</v>
      </c>
      <c r="C27" s="91">
        <v>0</v>
      </c>
      <c r="D27" s="25"/>
      <c r="E27" s="9"/>
    </row>
    <row r="28" spans="1:5" x14ac:dyDescent="0.25">
      <c r="A28" s="146" t="s">
        <v>180</v>
      </c>
      <c r="B28" s="24" t="s">
        <v>20</v>
      </c>
      <c r="C28" s="90"/>
      <c r="D28" s="25"/>
      <c r="E28" s="9"/>
    </row>
    <row r="29" spans="1:5" x14ac:dyDescent="0.25">
      <c r="A29" s="146" t="s">
        <v>179</v>
      </c>
      <c r="B29" s="24" t="s">
        <v>21</v>
      </c>
      <c r="C29" s="90"/>
      <c r="D29" s="25"/>
      <c r="E29" s="9"/>
    </row>
    <row r="30" spans="1:5" x14ac:dyDescent="0.25">
      <c r="A30" s="23" t="s">
        <v>144</v>
      </c>
      <c r="B30" s="24" t="s">
        <v>22</v>
      </c>
      <c r="C30" s="90"/>
      <c r="D30" s="25"/>
      <c r="E30" s="9"/>
    </row>
    <row r="31" spans="1:5" x14ac:dyDescent="0.25">
      <c r="A31" s="23" t="s">
        <v>142</v>
      </c>
      <c r="B31" s="24" t="s">
        <v>23</v>
      </c>
      <c r="C31" s="90"/>
      <c r="D31" s="25"/>
      <c r="E31" s="9"/>
    </row>
    <row r="32" spans="1:5" x14ac:dyDescent="0.25">
      <c r="A32" s="23" t="s">
        <v>24</v>
      </c>
      <c r="B32" s="24" t="s">
        <v>25</v>
      </c>
      <c r="C32" s="90"/>
      <c r="D32" s="25"/>
      <c r="E32" s="9"/>
    </row>
    <row r="33" spans="1:5" x14ac:dyDescent="0.25">
      <c r="A33" s="15"/>
      <c r="B33" s="6"/>
      <c r="C33" s="18"/>
      <c r="D33" s="19"/>
      <c r="E33" s="9"/>
    </row>
    <row r="34" spans="1:5" x14ac:dyDescent="0.25">
      <c r="A34" s="15" t="s">
        <v>26</v>
      </c>
      <c r="B34" s="6"/>
      <c r="C34" s="26"/>
      <c r="D34" s="14"/>
      <c r="E34" s="9"/>
    </row>
    <row r="35" spans="1:5" x14ac:dyDescent="0.25">
      <c r="A35" s="15" t="s">
        <v>145</v>
      </c>
      <c r="B35" s="6" t="s">
        <v>27</v>
      </c>
      <c r="C35" s="18"/>
      <c r="D35" s="19"/>
      <c r="E35" s="9"/>
    </row>
    <row r="36" spans="1:5" x14ac:dyDescent="0.25">
      <c r="A36" s="15" t="s">
        <v>134</v>
      </c>
      <c r="B36" s="6" t="s">
        <v>28</v>
      </c>
      <c r="C36" s="18"/>
      <c r="D36" s="19"/>
      <c r="E36" s="9"/>
    </row>
    <row r="37" spans="1:5" x14ac:dyDescent="0.25">
      <c r="A37" s="15"/>
      <c r="B37" s="6"/>
      <c r="C37" s="27"/>
      <c r="D37" s="19"/>
      <c r="E37" s="9"/>
    </row>
    <row r="38" spans="1:5" x14ac:dyDescent="0.25">
      <c r="A38" s="15" t="s">
        <v>29</v>
      </c>
      <c r="B38" s="6"/>
      <c r="C38" s="138" t="e">
        <f>ROUND(C36/C35,6)</f>
        <v>#DIV/0!</v>
      </c>
      <c r="D38" s="28"/>
      <c r="E38" s="9"/>
    </row>
    <row r="39" spans="1:5" x14ac:dyDescent="0.25">
      <c r="A39" s="15" t="s">
        <v>30</v>
      </c>
      <c r="B39" s="6"/>
      <c r="C39" s="138" t="e">
        <f>ROUND(C23/C22,6)</f>
        <v>#DIV/0!</v>
      </c>
      <c r="D39" s="28"/>
      <c r="E39" s="9"/>
    </row>
    <row r="40" spans="1:5" ht="12.75" customHeight="1" thickBot="1" x14ac:dyDescent="0.3">
      <c r="A40" s="29" t="s">
        <v>31</v>
      </c>
      <c r="B40" s="30"/>
      <c r="C40" s="31">
        <v>1</v>
      </c>
      <c r="D40" s="32"/>
      <c r="E40" s="33"/>
    </row>
    <row r="41" spans="1:5" ht="20.25" customHeight="1" x14ac:dyDescent="0.4">
      <c r="A41" s="159"/>
      <c r="B41" s="159"/>
      <c r="C41" s="159"/>
      <c r="D41" s="159"/>
      <c r="E41" s="159"/>
    </row>
    <row r="42" spans="1:5" ht="39" customHeight="1" x14ac:dyDescent="0.25">
      <c r="A42" s="160" t="s">
        <v>32</v>
      </c>
      <c r="B42" s="161"/>
      <c r="C42" s="161"/>
      <c r="D42" s="113"/>
      <c r="E42" s="114"/>
    </row>
    <row r="43" spans="1:5" x14ac:dyDescent="0.25">
      <c r="A43" s="15"/>
      <c r="B43" s="6"/>
      <c r="C43" s="34"/>
      <c r="D43" s="14"/>
      <c r="E43" s="9"/>
    </row>
    <row r="44" spans="1:5" ht="26.4" x14ac:dyDescent="0.25">
      <c r="A44" s="149" t="s">
        <v>187</v>
      </c>
      <c r="B44" s="98" t="s">
        <v>0</v>
      </c>
      <c r="C44" s="99" t="s">
        <v>1</v>
      </c>
      <c r="D44" s="19"/>
      <c r="E44" s="9"/>
    </row>
    <row r="45" spans="1:5" x14ac:dyDescent="0.25">
      <c r="A45" s="15" t="s">
        <v>33</v>
      </c>
      <c r="B45" s="6"/>
      <c r="C45" s="34"/>
      <c r="D45" s="14"/>
      <c r="E45" s="9"/>
    </row>
    <row r="46" spans="1:5" x14ac:dyDescent="0.25">
      <c r="A46" s="15" t="s">
        <v>146</v>
      </c>
      <c r="B46" s="6" t="s">
        <v>12</v>
      </c>
      <c r="C46" s="91"/>
      <c r="D46" s="118"/>
      <c r="E46" s="9"/>
    </row>
    <row r="47" spans="1:5" x14ac:dyDescent="0.25">
      <c r="A47" s="15" t="s">
        <v>34</v>
      </c>
      <c r="B47" s="6" t="s">
        <v>14</v>
      </c>
      <c r="C47" s="90"/>
      <c r="D47" s="118"/>
      <c r="E47" s="9"/>
    </row>
    <row r="48" spans="1:5" x14ac:dyDescent="0.25">
      <c r="A48" s="15"/>
      <c r="B48" s="6"/>
      <c r="C48" s="18"/>
      <c r="D48" s="14"/>
      <c r="E48" s="9"/>
    </row>
    <row r="49" spans="1:5" x14ac:dyDescent="0.25">
      <c r="A49" s="15" t="s">
        <v>147</v>
      </c>
      <c r="B49" s="6" t="s">
        <v>17</v>
      </c>
      <c r="C49" s="129"/>
      <c r="D49" s="118"/>
      <c r="E49" s="9"/>
    </row>
    <row r="50" spans="1:5" x14ac:dyDescent="0.25">
      <c r="A50" s="15"/>
      <c r="B50" s="6"/>
      <c r="C50" s="34"/>
      <c r="D50" s="14"/>
      <c r="E50" s="9"/>
    </row>
    <row r="51" spans="1:5" x14ac:dyDescent="0.25">
      <c r="A51" s="15" t="s">
        <v>35</v>
      </c>
      <c r="B51" s="6"/>
      <c r="C51" s="34"/>
      <c r="D51" s="14"/>
      <c r="E51" s="9"/>
    </row>
    <row r="52" spans="1:5" x14ac:dyDescent="0.25">
      <c r="A52" s="15" t="s">
        <v>148</v>
      </c>
      <c r="B52" s="6" t="s">
        <v>36</v>
      </c>
      <c r="C52" s="91"/>
      <c r="D52" s="19"/>
      <c r="E52" s="9"/>
    </row>
    <row r="53" spans="1:5" x14ac:dyDescent="0.25">
      <c r="A53" s="15" t="s">
        <v>149</v>
      </c>
      <c r="B53" s="6" t="s">
        <v>37</v>
      </c>
      <c r="C53" s="90"/>
      <c r="D53" s="19"/>
      <c r="E53" s="9"/>
    </row>
    <row r="54" spans="1:5" x14ac:dyDescent="0.25">
      <c r="A54" s="15" t="s">
        <v>150</v>
      </c>
      <c r="B54" s="6" t="s">
        <v>38</v>
      </c>
      <c r="C54" s="90"/>
      <c r="D54" s="19"/>
      <c r="E54" s="9"/>
    </row>
    <row r="55" spans="1:5" x14ac:dyDescent="0.25">
      <c r="A55" s="15" t="s">
        <v>151</v>
      </c>
      <c r="B55" s="6" t="s">
        <v>39</v>
      </c>
      <c r="C55" s="90"/>
      <c r="D55" s="19"/>
      <c r="E55" s="9"/>
    </row>
    <row r="56" spans="1:5" x14ac:dyDescent="0.25">
      <c r="A56" s="15" t="s">
        <v>152</v>
      </c>
      <c r="B56" s="6" t="s">
        <v>40</v>
      </c>
      <c r="C56" s="90"/>
      <c r="D56" s="19"/>
      <c r="E56" s="9"/>
    </row>
    <row r="57" spans="1:5" x14ac:dyDescent="0.25">
      <c r="A57" s="15" t="s">
        <v>135</v>
      </c>
      <c r="B57" s="6" t="s">
        <v>41</v>
      </c>
      <c r="C57" s="90"/>
      <c r="D57" s="19"/>
      <c r="E57" s="9"/>
    </row>
    <row r="58" spans="1:5" x14ac:dyDescent="0.25">
      <c r="A58" s="15" t="s">
        <v>153</v>
      </c>
      <c r="B58" s="6" t="s">
        <v>42</v>
      </c>
      <c r="C58" s="90"/>
      <c r="D58" s="19"/>
      <c r="E58" s="9"/>
    </row>
    <row r="59" spans="1:5" x14ac:dyDescent="0.25">
      <c r="A59" s="15" t="s">
        <v>154</v>
      </c>
      <c r="B59" s="6" t="s">
        <v>43</v>
      </c>
      <c r="C59" s="90"/>
      <c r="D59" s="19"/>
      <c r="E59" s="9"/>
    </row>
    <row r="60" spans="1:5" x14ac:dyDescent="0.25">
      <c r="A60" s="15" t="s">
        <v>155</v>
      </c>
      <c r="B60" s="6" t="s">
        <v>44</v>
      </c>
      <c r="C60" s="90"/>
      <c r="D60" s="19"/>
      <c r="E60" s="9"/>
    </row>
    <row r="61" spans="1:5" ht="15.6" x14ac:dyDescent="0.3">
      <c r="A61" s="15" t="s">
        <v>156</v>
      </c>
      <c r="B61" s="6" t="s">
        <v>45</v>
      </c>
      <c r="C61" s="90"/>
      <c r="D61" s="21"/>
      <c r="E61" s="9"/>
    </row>
    <row r="62" spans="1:5" ht="15.6" x14ac:dyDescent="0.3">
      <c r="A62" s="15" t="s">
        <v>157</v>
      </c>
      <c r="B62" s="6" t="s">
        <v>46</v>
      </c>
      <c r="C62" s="90"/>
      <c r="D62" s="22"/>
      <c r="E62" s="9"/>
    </row>
    <row r="63" spans="1:5" x14ac:dyDescent="0.25">
      <c r="A63" s="15" t="s">
        <v>158</v>
      </c>
      <c r="B63" s="6" t="s">
        <v>47</v>
      </c>
      <c r="C63" s="90"/>
      <c r="D63" s="19"/>
      <c r="E63" s="9"/>
    </row>
    <row r="64" spans="1:5" x14ac:dyDescent="0.25">
      <c r="A64" s="15" t="s">
        <v>159</v>
      </c>
      <c r="B64" s="6" t="s">
        <v>48</v>
      </c>
      <c r="C64" s="90"/>
      <c r="D64" s="19"/>
      <c r="E64" s="9"/>
    </row>
    <row r="65" spans="1:5" x14ac:dyDescent="0.25">
      <c r="A65" s="15" t="s">
        <v>160</v>
      </c>
      <c r="B65" s="6" t="s">
        <v>49</v>
      </c>
      <c r="C65" s="90"/>
      <c r="D65" s="19"/>
      <c r="E65" s="9"/>
    </row>
    <row r="66" spans="1:5" x14ac:dyDescent="0.25">
      <c r="A66" s="15" t="s">
        <v>161</v>
      </c>
      <c r="B66" s="6" t="s">
        <v>50</v>
      </c>
      <c r="C66" s="133"/>
      <c r="D66" s="19"/>
      <c r="E66" s="9"/>
    </row>
    <row r="67" spans="1:5" x14ac:dyDescent="0.25">
      <c r="A67" s="84" t="s">
        <v>166</v>
      </c>
      <c r="B67" s="6" t="s">
        <v>51</v>
      </c>
      <c r="C67" s="130">
        <f>$C$58+$C$61+$C$64</f>
        <v>0</v>
      </c>
      <c r="D67" s="36"/>
      <c r="E67" s="9"/>
    </row>
    <row r="68" spans="1:5" x14ac:dyDescent="0.25">
      <c r="A68" s="15" t="s">
        <v>162</v>
      </c>
      <c r="B68" s="6" t="s">
        <v>52</v>
      </c>
      <c r="C68" s="27"/>
      <c r="D68" s="19"/>
      <c r="E68" s="9"/>
    </row>
    <row r="69" spans="1:5" x14ac:dyDescent="0.25">
      <c r="A69" s="15" t="s">
        <v>163</v>
      </c>
      <c r="B69" s="6" t="s">
        <v>53</v>
      </c>
      <c r="C69" s="27"/>
      <c r="D69" s="19"/>
      <c r="E69" s="9"/>
    </row>
    <row r="70" spans="1:5" x14ac:dyDescent="0.25">
      <c r="A70" s="15" t="s">
        <v>164</v>
      </c>
      <c r="B70" s="6" t="s">
        <v>54</v>
      </c>
      <c r="C70" s="133"/>
      <c r="D70" s="19"/>
      <c r="E70" s="9"/>
    </row>
    <row r="71" spans="1:5" x14ac:dyDescent="0.25">
      <c r="A71" s="84" t="s">
        <v>165</v>
      </c>
      <c r="B71" s="6" t="s">
        <v>55</v>
      </c>
      <c r="C71" s="131">
        <f>$C$52+$C$55+$C$58+$C$61+$C$64+$C$68</f>
        <v>0</v>
      </c>
      <c r="D71" s="19"/>
      <c r="E71" s="9"/>
    </row>
    <row r="72" spans="1:5" x14ac:dyDescent="0.25">
      <c r="A72" s="15"/>
      <c r="B72" s="6"/>
      <c r="C72" s="34"/>
      <c r="D72" s="14"/>
      <c r="E72" s="9"/>
    </row>
    <row r="73" spans="1:5" x14ac:dyDescent="0.25">
      <c r="A73" s="15" t="s">
        <v>56</v>
      </c>
      <c r="B73" s="6"/>
      <c r="C73" s="34"/>
      <c r="D73" s="14"/>
      <c r="E73" s="9"/>
    </row>
    <row r="74" spans="1:5" x14ac:dyDescent="0.25">
      <c r="A74" s="15" t="s">
        <v>167</v>
      </c>
      <c r="B74" s="6" t="s">
        <v>57</v>
      </c>
      <c r="C74" s="134"/>
      <c r="D74" s="19"/>
      <c r="E74" s="9"/>
    </row>
    <row r="75" spans="1:5" x14ac:dyDescent="0.25">
      <c r="A75" s="15" t="s">
        <v>168</v>
      </c>
      <c r="B75" s="6" t="s">
        <v>58</v>
      </c>
      <c r="C75" s="129"/>
      <c r="D75" s="19"/>
      <c r="E75" s="9"/>
    </row>
    <row r="76" spans="1:5" x14ac:dyDescent="0.25">
      <c r="A76" s="15"/>
      <c r="B76" s="6"/>
      <c r="C76" s="34"/>
      <c r="D76" s="14"/>
      <c r="E76" s="9"/>
    </row>
    <row r="77" spans="1:5" x14ac:dyDescent="0.25">
      <c r="A77" s="15" t="s">
        <v>59</v>
      </c>
      <c r="B77" s="6"/>
      <c r="C77" s="34"/>
      <c r="D77" s="14"/>
      <c r="E77" s="9"/>
    </row>
    <row r="78" spans="1:5" x14ac:dyDescent="0.25">
      <c r="A78" s="15" t="s">
        <v>169</v>
      </c>
      <c r="B78" s="6" t="s">
        <v>60</v>
      </c>
      <c r="C78" s="134"/>
      <c r="D78" s="118"/>
      <c r="E78" s="9"/>
    </row>
    <row r="79" spans="1:5" x14ac:dyDescent="0.25">
      <c r="A79" s="15" t="s">
        <v>170</v>
      </c>
      <c r="B79" s="6" t="s">
        <v>61</v>
      </c>
      <c r="C79" s="129"/>
      <c r="D79" s="118"/>
      <c r="E79" s="9"/>
    </row>
    <row r="80" spans="1:5" x14ac:dyDescent="0.25">
      <c r="A80" s="15" t="s">
        <v>171</v>
      </c>
      <c r="B80" s="6" t="s">
        <v>62</v>
      </c>
      <c r="C80" s="135"/>
      <c r="D80" s="118"/>
      <c r="E80" s="9"/>
    </row>
    <row r="81" spans="1:5" x14ac:dyDescent="0.25">
      <c r="A81" s="15" t="s">
        <v>136</v>
      </c>
      <c r="B81" s="6" t="s">
        <v>63</v>
      </c>
      <c r="C81" s="97">
        <f>SUM(C78:C80)</f>
        <v>0</v>
      </c>
      <c r="D81" s="118"/>
      <c r="E81" s="9"/>
    </row>
    <row r="82" spans="1:5" x14ac:dyDescent="0.25">
      <c r="A82" s="15" t="s">
        <v>172</v>
      </c>
      <c r="B82" s="6" t="s">
        <v>64</v>
      </c>
      <c r="C82" s="27"/>
      <c r="D82" s="118"/>
      <c r="E82" s="9"/>
    </row>
    <row r="83" spans="1:5" x14ac:dyDescent="0.25">
      <c r="A83" s="15"/>
      <c r="B83" s="6"/>
      <c r="C83" s="34"/>
      <c r="D83" s="14"/>
      <c r="E83" s="9"/>
    </row>
    <row r="84" spans="1:5" x14ac:dyDescent="0.25">
      <c r="A84" s="15" t="s">
        <v>65</v>
      </c>
      <c r="B84" s="6"/>
      <c r="C84" s="34"/>
      <c r="D84" s="14"/>
      <c r="E84" s="9"/>
    </row>
    <row r="85" spans="1:5" x14ac:dyDescent="0.25">
      <c r="A85" s="15" t="s">
        <v>173</v>
      </c>
      <c r="B85" s="6" t="s">
        <v>66</v>
      </c>
      <c r="C85" s="134"/>
      <c r="D85" s="19"/>
      <c r="E85" s="9"/>
    </row>
    <row r="86" spans="1:5" x14ac:dyDescent="0.25">
      <c r="A86" s="15" t="s">
        <v>174</v>
      </c>
      <c r="B86" s="6" t="s">
        <v>67</v>
      </c>
      <c r="C86" s="27"/>
      <c r="D86" s="19"/>
      <c r="E86" s="9"/>
    </row>
    <row r="87" spans="1:5" x14ac:dyDescent="0.25">
      <c r="A87" s="15" t="s">
        <v>175</v>
      </c>
      <c r="B87" s="6" t="s">
        <v>68</v>
      </c>
      <c r="C87" s="27"/>
      <c r="D87" s="19"/>
      <c r="E87" s="9"/>
    </row>
    <row r="88" spans="1:5" x14ac:dyDescent="0.25">
      <c r="A88" s="15" t="s">
        <v>176</v>
      </c>
      <c r="B88" s="6" t="s">
        <v>69</v>
      </c>
      <c r="C88" s="92"/>
      <c r="D88" s="19"/>
      <c r="E88" s="9"/>
    </row>
    <row r="89" spans="1:5" ht="26.4" x14ac:dyDescent="0.25">
      <c r="A89" s="145" t="s">
        <v>183</v>
      </c>
      <c r="B89" s="6" t="s">
        <v>70</v>
      </c>
      <c r="C89" s="132">
        <f>$C$85+$C$87</f>
        <v>0</v>
      </c>
      <c r="D89" s="36"/>
      <c r="E89" s="9"/>
    </row>
    <row r="90" spans="1:5" x14ac:dyDescent="0.25">
      <c r="A90" s="15"/>
      <c r="B90" s="6"/>
      <c r="C90" s="34"/>
      <c r="D90" s="14"/>
      <c r="E90" s="9"/>
    </row>
    <row r="91" spans="1:5" x14ac:dyDescent="0.25">
      <c r="A91" s="15" t="s">
        <v>71</v>
      </c>
      <c r="B91" s="6"/>
      <c r="C91" s="34"/>
      <c r="D91" s="14"/>
      <c r="E91" s="9"/>
    </row>
    <row r="92" spans="1:5" x14ac:dyDescent="0.25">
      <c r="A92" s="15" t="s">
        <v>72</v>
      </c>
      <c r="B92" s="6" t="s">
        <v>73</v>
      </c>
      <c r="C92" s="134"/>
      <c r="D92" s="19"/>
      <c r="E92" s="9"/>
    </row>
    <row r="93" spans="1:5" x14ac:dyDescent="0.25">
      <c r="A93" s="15" t="s">
        <v>74</v>
      </c>
      <c r="B93" s="6" t="s">
        <v>75</v>
      </c>
      <c r="C93" s="135">
        <v>0</v>
      </c>
      <c r="D93" s="19"/>
      <c r="E93" s="9"/>
    </row>
    <row r="94" spans="1:5" ht="13.8" thickBot="1" x14ac:dyDescent="0.3">
      <c r="A94" s="15" t="s">
        <v>177</v>
      </c>
      <c r="B94" s="6"/>
      <c r="C94" s="136">
        <f>$C$89+$C$74+$C$71</f>
        <v>0</v>
      </c>
      <c r="D94" s="38"/>
      <c r="E94" s="9"/>
    </row>
    <row r="95" spans="1:5" ht="13.8" thickTop="1" x14ac:dyDescent="0.25">
      <c r="A95" s="15" t="s">
        <v>178</v>
      </c>
      <c r="B95" s="6"/>
      <c r="C95" s="34"/>
      <c r="D95" s="14"/>
      <c r="E95" s="9"/>
    </row>
    <row r="96" spans="1:5" ht="13.8" thickBot="1" x14ac:dyDescent="0.3">
      <c r="A96" s="29" t="s">
        <v>76</v>
      </c>
      <c r="B96" s="30" t="s">
        <v>77</v>
      </c>
      <c r="C96" s="137"/>
      <c r="D96" s="40"/>
      <c r="E96" s="33"/>
    </row>
    <row r="97" spans="1:5" x14ac:dyDescent="0.25">
      <c r="A97" s="41"/>
      <c r="B97" s="42"/>
      <c r="C97" s="43"/>
      <c r="D97" s="44"/>
      <c r="E97" s="45"/>
    </row>
    <row r="98" spans="1:5" ht="18" x14ac:dyDescent="0.35">
      <c r="A98" s="46" t="s">
        <v>78</v>
      </c>
      <c r="B98" s="6"/>
      <c r="C98" s="47"/>
      <c r="D98" s="48"/>
      <c r="E98" s="9"/>
    </row>
    <row r="99" spans="1:5" x14ac:dyDescent="0.25">
      <c r="A99" s="15" t="s">
        <v>79</v>
      </c>
      <c r="B99" s="6"/>
      <c r="C99" s="26"/>
      <c r="D99" s="14"/>
      <c r="E99" s="9"/>
    </row>
    <row r="100" spans="1:5" x14ac:dyDescent="0.25">
      <c r="A100" s="49" t="s">
        <v>80</v>
      </c>
      <c r="B100" s="6"/>
      <c r="C100" s="50" t="e">
        <f>ROUND(C49*C38,0)</f>
        <v>#DIV/0!</v>
      </c>
      <c r="D100" s="50"/>
      <c r="E100" s="51"/>
    </row>
    <row r="101" spans="1:5" x14ac:dyDescent="0.25">
      <c r="A101" s="49"/>
      <c r="B101" s="52"/>
      <c r="C101" s="53"/>
      <c r="D101" s="53"/>
      <c r="E101" s="51"/>
    </row>
    <row r="102" spans="1:5" x14ac:dyDescent="0.25">
      <c r="A102" s="49" t="s">
        <v>81</v>
      </c>
      <c r="B102" s="52"/>
      <c r="C102" s="50" t="e">
        <f>(C39*C47)+((C47-C46)*C40)</f>
        <v>#DIV/0!</v>
      </c>
      <c r="D102" s="54"/>
      <c r="E102" s="51"/>
    </row>
    <row r="103" spans="1:5" x14ac:dyDescent="0.25">
      <c r="A103" s="49"/>
      <c r="B103" s="52"/>
      <c r="C103" s="55"/>
      <c r="D103" s="55"/>
      <c r="E103" s="51"/>
    </row>
    <row r="104" spans="1:5" x14ac:dyDescent="0.25">
      <c r="A104" s="49" t="s">
        <v>82</v>
      </c>
      <c r="B104" s="52"/>
      <c r="C104" s="56"/>
      <c r="D104" s="56"/>
      <c r="E104" s="51"/>
    </row>
    <row r="105" spans="1:5" x14ac:dyDescent="0.25">
      <c r="A105" s="49" t="s">
        <v>83</v>
      </c>
      <c r="B105" s="6"/>
      <c r="C105" s="53" t="e">
        <f>(((C$24+C31)*C38))/(C$24+C$30)*(C$68-C$69-C$70)</f>
        <v>#DIV/0!</v>
      </c>
      <c r="D105" s="139"/>
      <c r="E105" s="51"/>
    </row>
    <row r="106" spans="1:5" x14ac:dyDescent="0.25">
      <c r="A106" s="49"/>
      <c r="B106" s="52"/>
      <c r="C106" s="53"/>
      <c r="D106" s="53"/>
      <c r="E106" s="51"/>
    </row>
    <row r="107" spans="1:5" x14ac:dyDescent="0.25">
      <c r="A107" s="49" t="s">
        <v>84</v>
      </c>
      <c r="B107" s="52"/>
      <c r="C107" s="35">
        <f>(C$58-C$59-C$60)*C$40</f>
        <v>0</v>
      </c>
      <c r="D107" s="53"/>
      <c r="E107" s="51"/>
    </row>
    <row r="108" spans="1:5" x14ac:dyDescent="0.25">
      <c r="A108" s="5"/>
      <c r="B108" s="52"/>
      <c r="C108" s="53"/>
      <c r="D108" s="53"/>
      <c r="E108" s="51"/>
    </row>
    <row r="109" spans="1:5" ht="15.6" x14ac:dyDescent="0.3">
      <c r="A109" s="49" t="s">
        <v>85</v>
      </c>
      <c r="B109" s="52"/>
      <c r="C109" s="35">
        <f>(C$61-C$62-C$63)</f>
        <v>0</v>
      </c>
      <c r="D109" s="21"/>
      <c r="E109" s="51"/>
    </row>
    <row r="110" spans="1:5" ht="15.6" x14ac:dyDescent="0.3">
      <c r="A110" s="5"/>
      <c r="B110" s="52"/>
      <c r="C110" s="53"/>
      <c r="D110" s="22"/>
      <c r="E110" s="51"/>
    </row>
    <row r="111" spans="1:5" x14ac:dyDescent="0.25">
      <c r="A111" s="49" t="s">
        <v>86</v>
      </c>
      <c r="B111" s="52"/>
      <c r="C111" s="53" t="e">
        <f>((((C$23+C$29)/(C$21+C$28))*(C$64-C$65-C$66)))</f>
        <v>#DIV/0!</v>
      </c>
      <c r="D111" s="53"/>
      <c r="E111" s="51"/>
    </row>
    <row r="112" spans="1:5" x14ac:dyDescent="0.25">
      <c r="A112" s="5"/>
      <c r="B112" s="52"/>
      <c r="C112" s="53"/>
      <c r="D112" s="53"/>
      <c r="E112" s="51"/>
    </row>
    <row r="113" spans="1:5" x14ac:dyDescent="0.25">
      <c r="A113" s="49" t="s">
        <v>87</v>
      </c>
      <c r="B113" s="6"/>
      <c r="C113" s="50" t="e">
        <f>((C$24*C$38)+C109)/(C$16+C$30)*(C$52-C$53-C$54)</f>
        <v>#DIV/0!</v>
      </c>
      <c r="D113" s="50"/>
      <c r="E113" s="51"/>
    </row>
    <row r="114" spans="1:5" x14ac:dyDescent="0.25">
      <c r="A114" s="148" t="s">
        <v>184</v>
      </c>
      <c r="B114" s="52"/>
      <c r="C114" s="50" t="e">
        <f>(((C$19*C$40+C$20+C$23+C$29)/(C$16+C$28))*(C$52-C$53-C$54))</f>
        <v>#DIV/0!</v>
      </c>
      <c r="D114" s="50"/>
      <c r="E114" s="51"/>
    </row>
    <row r="115" spans="1:5" x14ac:dyDescent="0.25">
      <c r="A115" s="5"/>
      <c r="B115" s="52"/>
      <c r="C115" s="50"/>
      <c r="D115" s="50"/>
      <c r="E115" s="51"/>
    </row>
    <row r="116" spans="1:5" x14ac:dyDescent="0.25">
      <c r="A116" s="15" t="s">
        <v>89</v>
      </c>
      <c r="B116" s="6"/>
      <c r="C116" s="57" t="e">
        <f>(((((C$24*(C$38)))+C$31)/(C$16+C$30))*(C$55-C$56-C$57))</f>
        <v>#DIV/0!</v>
      </c>
      <c r="D116" s="57"/>
      <c r="E116" s="9"/>
    </row>
    <row r="117" spans="1:5" x14ac:dyDescent="0.25">
      <c r="A117" s="15" t="s">
        <v>90</v>
      </c>
      <c r="B117" s="6"/>
      <c r="C117" s="57" t="e">
        <f>(((C$19*C$40+C$20+C$23+C$29)/(C$16+C$28))*(C$55-C$56-C$57))</f>
        <v>#DIV/0!</v>
      </c>
      <c r="D117" s="57"/>
      <c r="E117" s="9"/>
    </row>
    <row r="118" spans="1:5" x14ac:dyDescent="0.25">
      <c r="A118" s="15"/>
      <c r="B118" s="6"/>
      <c r="C118" s="26"/>
      <c r="D118" s="26"/>
      <c r="E118" s="9"/>
    </row>
    <row r="119" spans="1:5" x14ac:dyDescent="0.25">
      <c r="A119" s="15" t="s">
        <v>91</v>
      </c>
      <c r="B119" s="6"/>
      <c r="C119" s="26" t="e">
        <f>((((C$24*(C$38))+C$31)/(C$16+C$30))*(C$74-C$75))</f>
        <v>#DIV/0!</v>
      </c>
      <c r="D119" s="26"/>
      <c r="E119" s="9"/>
    </row>
    <row r="120" spans="1:5" x14ac:dyDescent="0.25">
      <c r="A120" s="15" t="s">
        <v>92</v>
      </c>
      <c r="B120" s="6"/>
      <c r="C120" s="26" t="e">
        <f>(((C$19*C$40+C$20+C$23+C$29)/(C$16+C$28))*(C$74-C$75))</f>
        <v>#DIV/0!</v>
      </c>
      <c r="D120" s="26"/>
      <c r="E120" s="9"/>
    </row>
    <row r="121" spans="1:5" x14ac:dyDescent="0.25">
      <c r="A121" s="15"/>
      <c r="B121" s="6"/>
      <c r="C121" s="26"/>
      <c r="D121" s="26"/>
      <c r="E121" s="9"/>
    </row>
    <row r="122" spans="1:5" x14ac:dyDescent="0.25">
      <c r="A122" s="15" t="s">
        <v>93</v>
      </c>
      <c r="B122" s="6"/>
      <c r="C122" s="26" t="e">
        <f>((((C$24*(C$38))+C$31)/(C$16+C$30)*(C$85-C$86)))</f>
        <v>#DIV/0!</v>
      </c>
      <c r="D122" s="26"/>
      <c r="E122" s="9"/>
    </row>
    <row r="123" spans="1:5" x14ac:dyDescent="0.25">
      <c r="A123" s="15" t="s">
        <v>94</v>
      </c>
      <c r="B123" s="6"/>
      <c r="C123" s="26" t="e">
        <f>(((C$19*C$40+C$20+C$23+C$29)/(C$16+C$28))*(C$85-C$86))</f>
        <v>#DIV/0!</v>
      </c>
      <c r="D123" s="26"/>
      <c r="E123" s="9"/>
    </row>
    <row r="124" spans="1:5" x14ac:dyDescent="0.25">
      <c r="A124" s="15"/>
      <c r="B124" s="6"/>
      <c r="C124" s="26"/>
      <c r="D124" s="26"/>
      <c r="E124" s="9"/>
    </row>
    <row r="125" spans="1:5" x14ac:dyDescent="0.25">
      <c r="A125" s="15" t="s">
        <v>95</v>
      </c>
      <c r="B125" s="6"/>
      <c r="C125" s="26" t="e">
        <f>((((C$24*(C$38))+C$31)/(C$16+C$30))*(C$87-C$88))</f>
        <v>#DIV/0!</v>
      </c>
      <c r="D125" s="26"/>
      <c r="E125" s="9"/>
    </row>
    <row r="126" spans="1:5" x14ac:dyDescent="0.25">
      <c r="A126" s="15" t="s">
        <v>96</v>
      </c>
      <c r="B126" s="6"/>
      <c r="C126" s="26" t="e">
        <f>(((C$19*C$40+C$20+C$23+C$29)/(C$16+C$28))*(C$87-C$88))</f>
        <v>#DIV/0!</v>
      </c>
      <c r="D126" s="26"/>
      <c r="E126" s="9"/>
    </row>
    <row r="127" spans="1:5" x14ac:dyDescent="0.25">
      <c r="A127" s="15"/>
      <c r="B127" s="6"/>
      <c r="C127" s="26"/>
      <c r="D127" s="26"/>
      <c r="E127" s="9"/>
    </row>
    <row r="128" spans="1:5" x14ac:dyDescent="0.25">
      <c r="A128" s="15" t="s">
        <v>97</v>
      </c>
      <c r="B128" s="6"/>
      <c r="C128" s="26" t="e">
        <f>((((C$24*(C$38))+C$31)/(C$16+C$30))*C$96)</f>
        <v>#DIV/0!</v>
      </c>
      <c r="D128" s="26"/>
      <c r="E128" s="9"/>
    </row>
    <row r="129" spans="1:5" x14ac:dyDescent="0.25">
      <c r="A129" s="15" t="s">
        <v>98</v>
      </c>
      <c r="B129" s="6"/>
      <c r="C129" s="26" t="e">
        <f>(((C$19*C$40+C$20+C$23+C$29)/(C$16+C$28))*C$96)</f>
        <v>#DIV/0!</v>
      </c>
      <c r="D129" s="26"/>
      <c r="E129" s="9"/>
    </row>
    <row r="130" spans="1:5" x14ac:dyDescent="0.25">
      <c r="A130" s="15"/>
      <c r="B130" s="6"/>
      <c r="C130" s="26"/>
      <c r="D130" s="26"/>
      <c r="E130" s="9"/>
    </row>
    <row r="131" spans="1:5" x14ac:dyDescent="0.25">
      <c r="A131" s="15" t="s">
        <v>99</v>
      </c>
      <c r="B131" s="6"/>
      <c r="C131" s="26" t="e">
        <f>((((C$24*(C$38))+C$31)/(C$16+C$30))*C$92)</f>
        <v>#DIV/0!</v>
      </c>
      <c r="D131" s="26"/>
      <c r="E131" s="9"/>
    </row>
    <row r="132" spans="1:5" x14ac:dyDescent="0.25">
      <c r="A132" s="15" t="s">
        <v>100</v>
      </c>
      <c r="B132" s="6"/>
      <c r="C132" s="26" t="e">
        <f>(((C$19*C$40+C$20+C$23+C$29)/(C$16+C$28))*C$92)</f>
        <v>#DIV/0!</v>
      </c>
      <c r="D132" s="26"/>
      <c r="E132" s="9"/>
    </row>
    <row r="133" spans="1:5" x14ac:dyDescent="0.25">
      <c r="A133" s="15"/>
      <c r="B133" s="6"/>
      <c r="C133" s="26"/>
      <c r="D133" s="26"/>
      <c r="E133" s="9"/>
    </row>
    <row r="134" spans="1:5" x14ac:dyDescent="0.25">
      <c r="A134" s="15" t="s">
        <v>101</v>
      </c>
      <c r="B134" s="6"/>
      <c r="C134" s="26" t="e">
        <f>((((C$24*(C$38))+C$31)/(C$16+C$30))*C$93)</f>
        <v>#DIV/0!</v>
      </c>
      <c r="D134" s="26"/>
      <c r="E134" s="9"/>
    </row>
    <row r="135" spans="1:5" ht="13.8" thickBot="1" x14ac:dyDescent="0.3">
      <c r="A135" s="29" t="s">
        <v>102</v>
      </c>
      <c r="B135" s="30"/>
      <c r="C135" s="58" t="e">
        <f>(((C$19*C$40+C$20+C$23+C$29)/(C$16+C$28))*C$93)</f>
        <v>#DIV/0!</v>
      </c>
      <c r="D135" s="58"/>
      <c r="E135" s="33"/>
    </row>
    <row r="136" spans="1:5" x14ac:dyDescent="0.25">
      <c r="A136" s="41"/>
      <c r="B136" s="42"/>
      <c r="C136" s="59"/>
      <c r="D136" s="59"/>
      <c r="E136" s="45"/>
    </row>
    <row r="137" spans="1:5" x14ac:dyDescent="0.25">
      <c r="A137" s="84" t="s">
        <v>122</v>
      </c>
      <c r="B137" s="6"/>
      <c r="C137" s="126" t="e">
        <f>+C100+C102+C105+C107+C109+C111+C113+C114+SUM(C116:C135)</f>
        <v>#DIV/0!</v>
      </c>
      <c r="D137" s="38"/>
      <c r="E137" s="9"/>
    </row>
    <row r="138" spans="1:5" x14ac:dyDescent="0.25">
      <c r="A138" s="60"/>
      <c r="B138" s="61"/>
      <c r="C138" s="38"/>
      <c r="D138" s="62"/>
      <c r="E138" s="9"/>
    </row>
    <row r="139" spans="1:5" x14ac:dyDescent="0.25">
      <c r="A139" s="63" t="s">
        <v>104</v>
      </c>
      <c r="B139" s="11"/>
      <c r="C139" s="14"/>
      <c r="D139" s="75"/>
      <c r="E139" s="9"/>
    </row>
    <row r="140" spans="1:5" x14ac:dyDescent="0.25">
      <c r="A140" s="147" t="s">
        <v>186</v>
      </c>
      <c r="B140" s="11"/>
      <c r="C140" s="143">
        <v>0</v>
      </c>
      <c r="D140" s="14"/>
      <c r="E140" s="65"/>
    </row>
    <row r="141" spans="1:5" x14ac:dyDescent="0.25">
      <c r="A141" s="147" t="s">
        <v>185</v>
      </c>
      <c r="B141" s="11"/>
      <c r="C141" s="140">
        <v>0</v>
      </c>
      <c r="D141" s="64"/>
      <c r="E141" s="65"/>
    </row>
    <row r="142" spans="1:5" x14ac:dyDescent="0.25">
      <c r="A142" s="147" t="s">
        <v>189</v>
      </c>
      <c r="B142" s="11"/>
      <c r="C142" s="141">
        <v>0</v>
      </c>
      <c r="D142" s="64"/>
      <c r="E142" s="65"/>
    </row>
    <row r="143" spans="1:5" x14ac:dyDescent="0.25">
      <c r="A143" s="147" t="s">
        <v>190</v>
      </c>
      <c r="B143" s="11"/>
      <c r="C143" s="141">
        <v>0</v>
      </c>
      <c r="D143" s="64"/>
      <c r="E143" s="65"/>
    </row>
    <row r="144" spans="1:5" x14ac:dyDescent="0.25">
      <c r="A144" s="147" t="s">
        <v>191</v>
      </c>
      <c r="B144" s="11"/>
      <c r="C144" s="150">
        <v>0</v>
      </c>
      <c r="D144" s="64"/>
      <c r="E144" s="65"/>
    </row>
    <row r="145" spans="1:5" x14ac:dyDescent="0.25">
      <c r="A145" s="147" t="s">
        <v>192</v>
      </c>
      <c r="B145" s="11"/>
      <c r="C145" s="150">
        <v>0</v>
      </c>
      <c r="D145" s="64"/>
      <c r="E145" s="65"/>
    </row>
    <row r="146" spans="1:5" ht="13.8" thickBot="1" x14ac:dyDescent="0.3">
      <c r="A146" s="84" t="s">
        <v>193</v>
      </c>
      <c r="B146" s="11"/>
      <c r="C146" s="142">
        <f>SUM(C140:C145)</f>
        <v>0</v>
      </c>
      <c r="D146" s="14"/>
      <c r="E146" s="65"/>
    </row>
    <row r="147" spans="1:5" ht="13.8" thickTop="1" x14ac:dyDescent="0.25">
      <c r="A147" s="66"/>
      <c r="B147" s="11"/>
      <c r="C147" s="26"/>
      <c r="D147" s="6"/>
      <c r="E147" s="65"/>
    </row>
    <row r="148" spans="1:5" ht="13.8" thickBot="1" x14ac:dyDescent="0.3">
      <c r="A148" s="15" t="s">
        <v>129</v>
      </c>
      <c r="B148" s="11"/>
      <c r="C148" s="157">
        <v>0</v>
      </c>
      <c r="D148" s="6"/>
      <c r="E148" s="65"/>
    </row>
    <row r="149" spans="1:5" ht="13.8" thickTop="1" x14ac:dyDescent="0.25">
      <c r="A149" s="15"/>
      <c r="B149" s="11"/>
      <c r="C149" s="38"/>
      <c r="D149" s="6"/>
      <c r="E149" s="65"/>
    </row>
    <row r="150" spans="1:5" ht="13.8" thickBot="1" x14ac:dyDescent="0.3">
      <c r="A150" s="84" t="s">
        <v>130</v>
      </c>
      <c r="B150" s="11"/>
      <c r="C150" s="154">
        <f>+C148+C146</f>
        <v>0</v>
      </c>
      <c r="D150" s="6"/>
      <c r="E150" s="65"/>
    </row>
    <row r="151" spans="1:5" ht="13.8" thickTop="1" x14ac:dyDescent="0.25">
      <c r="A151" s="15"/>
      <c r="B151" s="11"/>
      <c r="C151" s="67"/>
      <c r="D151" s="6"/>
      <c r="E151" s="65"/>
    </row>
    <row r="152" spans="1:5" ht="15.6" x14ac:dyDescent="0.3">
      <c r="A152" s="5" t="s">
        <v>111</v>
      </c>
      <c r="B152" s="83" t="e">
        <f>+IF(C137&lt;C146,"No","Yes")</f>
        <v>#DIV/0!</v>
      </c>
      <c r="E152" s="65"/>
    </row>
    <row r="153" spans="1:5" ht="15.6" x14ac:dyDescent="0.3">
      <c r="A153" s="5" t="s">
        <v>124</v>
      </c>
      <c r="B153" s="83"/>
      <c r="C153" s="126" t="e">
        <f>+C137-C146</f>
        <v>#DIV/0!</v>
      </c>
      <c r="D153" s="152" t="s">
        <v>188</v>
      </c>
      <c r="E153" s="65"/>
    </row>
    <row r="154" spans="1:5" ht="15.6" x14ac:dyDescent="0.3">
      <c r="A154" s="128" t="s">
        <v>125</v>
      </c>
      <c r="B154" s="83"/>
      <c r="C154" s="38"/>
      <c r="D154" s="19"/>
      <c r="E154" s="9"/>
    </row>
    <row r="155" spans="1:5" ht="15.6" x14ac:dyDescent="0.3">
      <c r="A155" s="15" t="s">
        <v>105</v>
      </c>
      <c r="B155" s="83" t="e">
        <f>+IF(C137&lt;C150,"No","Yes")</f>
        <v>#DIV/0!</v>
      </c>
      <c r="D155" s="155"/>
      <c r="E155" s="112"/>
    </row>
    <row r="156" spans="1:5" x14ac:dyDescent="0.25">
      <c r="A156" s="5" t="s">
        <v>126</v>
      </c>
      <c r="B156" s="14"/>
      <c r="C156" s="38" t="e">
        <f>+C137-C150</f>
        <v>#DIV/0!</v>
      </c>
      <c r="D156" s="19" t="s">
        <v>115</v>
      </c>
      <c r="E156" s="20"/>
    </row>
    <row r="157" spans="1:5" x14ac:dyDescent="0.25">
      <c r="A157" s="127" t="s">
        <v>127</v>
      </c>
      <c r="B157" s="11"/>
      <c r="C157" s="64" t="s">
        <v>110</v>
      </c>
      <c r="D157" s="156"/>
      <c r="E157" s="20"/>
    </row>
    <row r="158" spans="1:5" x14ac:dyDescent="0.25">
      <c r="A158" s="127"/>
      <c r="B158" s="11"/>
      <c r="C158" s="64"/>
      <c r="D158" s="64"/>
      <c r="E158" s="20"/>
    </row>
    <row r="159" spans="1:5" x14ac:dyDescent="0.25">
      <c r="A159" s="87" t="s">
        <v>106</v>
      </c>
      <c r="D159" s="64"/>
      <c r="E159" s="20"/>
    </row>
    <row r="160" spans="1:5" ht="15.6" x14ac:dyDescent="0.3">
      <c r="A160" s="68"/>
      <c r="B160" s="116" t="s">
        <v>107</v>
      </c>
      <c r="C160" s="163"/>
      <c r="D160" s="163"/>
      <c r="E160" s="20"/>
    </row>
    <row r="161" spans="1:5" ht="15.6" x14ac:dyDescent="0.3">
      <c r="A161" s="70"/>
      <c r="D161" s="64"/>
      <c r="E161" s="20"/>
    </row>
    <row r="162" spans="1:5" ht="15.6" x14ac:dyDescent="0.3">
      <c r="A162" s="5"/>
      <c r="B162" s="117" t="s">
        <v>123</v>
      </c>
      <c r="C162" s="164"/>
      <c r="D162" s="163"/>
      <c r="E162" s="20"/>
    </row>
    <row r="163" spans="1:5" ht="15.6" x14ac:dyDescent="0.3">
      <c r="A163" s="5"/>
      <c r="B163" s="85"/>
      <c r="D163" s="86"/>
      <c r="E163" s="20"/>
    </row>
    <row r="164" spans="1:5" ht="13.95" customHeight="1" x14ac:dyDescent="0.3">
      <c r="A164" s="68"/>
      <c r="B164" s="116" t="s">
        <v>108</v>
      </c>
      <c r="C164" s="165"/>
      <c r="D164" s="163"/>
      <c r="E164" s="20"/>
    </row>
    <row r="165" spans="1:5" x14ac:dyDescent="0.25">
      <c r="A165" s="68"/>
      <c r="D165" s="64"/>
      <c r="E165" s="20"/>
    </row>
    <row r="166" spans="1:5" x14ac:dyDescent="0.25">
      <c r="A166" s="68"/>
      <c r="B166" s="85" t="s">
        <v>109</v>
      </c>
      <c r="C166" s="163"/>
      <c r="D166" s="163"/>
      <c r="E166" s="20"/>
    </row>
    <row r="167" spans="1:5" x14ac:dyDescent="0.25">
      <c r="A167" s="68"/>
      <c r="E167" s="20"/>
    </row>
    <row r="168" spans="1:5" x14ac:dyDescent="0.25">
      <c r="A168" s="71"/>
      <c r="B168" s="162"/>
      <c r="C168" s="162"/>
      <c r="D168" s="162"/>
      <c r="E168" s="20"/>
    </row>
    <row r="169" spans="1:5" ht="13.8" thickBot="1" x14ac:dyDescent="0.3">
      <c r="A169" s="72"/>
      <c r="B169" s="73"/>
      <c r="C169" s="73"/>
      <c r="D169" s="73"/>
      <c r="E169" s="74"/>
    </row>
  </sheetData>
  <mergeCells count="7">
    <mergeCell ref="A41:E41"/>
    <mergeCell ref="A42:C42"/>
    <mergeCell ref="B168:D168"/>
    <mergeCell ref="C160:D160"/>
    <mergeCell ref="C162:D162"/>
    <mergeCell ref="C164:D164"/>
    <mergeCell ref="C166:D166"/>
  </mergeCells>
  <phoneticPr fontId="14" type="noConversion"/>
  <pageMargins left="1.34" right="0.75" top="0.84" bottom="0.93" header="0.5" footer="0.5"/>
  <pageSetup scale="75" fitToHeight="4" orientation="portrait" r:id="rId1"/>
  <headerFooter alignWithMargins="0">
    <oddHeader>&amp;C&amp;"Arial,Bold"&amp;12Incumbent ETC Investment and Expenses
Kansas Test for USF Certification&amp;R&amp;"Arial,Bold"&amp;11  25-GIMT-332-GIT
Attachment 2a</oddHeader>
    <oddFooter>&amp;C&amp;F&amp;R&amp;P</oddFooter>
  </headerFooter>
  <rowBreaks count="3" manualBreakCount="3">
    <brk id="41" max="16383" man="1"/>
    <brk id="96" max="16383" man="1"/>
    <brk id="135" max="16383" man="1"/>
  </rowBreaks>
  <ignoredErrors>
    <ignoredError sqref="B8:B9 B16 B19:B24 B27:B32 B35:B36 B46:B47 B49 B52:B71 B74:B75 B78:B82 B85:B89 B92:B93 B96" numberStoredAsText="1"/>
    <ignoredError sqref="C38:C39 C100 C102 C111 C114 C116:C117 C119:C120 C123 C125:C126 C128:C129 C131:C132 C134:C135 C137 C153 C15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9"/>
  <sheetViews>
    <sheetView showGridLines="0" zoomScaleNormal="100" zoomScaleSheetLayoutView="110" workbookViewId="0">
      <pane ySplit="6" topLeftCell="A7" activePane="bottomLeft" state="frozen"/>
      <selection pane="bottomLeft" activeCell="A7" sqref="A7"/>
    </sheetView>
  </sheetViews>
  <sheetFormatPr defaultRowHeight="13.2" x14ac:dyDescent="0.25"/>
  <cols>
    <col min="1" max="1" width="57.6640625" customWidth="1"/>
    <col min="2" max="2" width="11.44140625" customWidth="1"/>
    <col min="3" max="3" width="15.6640625" customWidth="1"/>
    <col min="4" max="4" width="15.5546875" customWidth="1"/>
    <col min="5" max="5" width="3.33203125" customWidth="1"/>
  </cols>
  <sheetData>
    <row r="1" spans="1:5" ht="15.6" x14ac:dyDescent="0.3">
      <c r="A1" s="102"/>
      <c r="B1" s="103"/>
      <c r="C1" s="103"/>
      <c r="D1" s="104"/>
      <c r="E1" s="69"/>
    </row>
    <row r="2" spans="1:5" ht="15.6" x14ac:dyDescent="0.3">
      <c r="A2" s="1" t="s">
        <v>121</v>
      </c>
      <c r="B2" s="2" t="s">
        <v>181</v>
      </c>
      <c r="C2" s="3"/>
      <c r="D2" s="4"/>
      <c r="E2" s="20"/>
    </row>
    <row r="3" spans="1:5" ht="15.6" x14ac:dyDescent="0.3">
      <c r="A3" s="5"/>
      <c r="B3" s="6"/>
      <c r="C3" s="7"/>
      <c r="D3" s="8"/>
      <c r="E3" s="20"/>
    </row>
    <row r="4" spans="1:5" ht="29.25" customHeight="1" x14ac:dyDescent="0.3">
      <c r="A4" s="10"/>
      <c r="B4" s="11" t="s">
        <v>118</v>
      </c>
      <c r="C4" s="158">
        <v>2024</v>
      </c>
      <c r="D4" s="12"/>
      <c r="E4" s="20"/>
    </row>
    <row r="5" spans="1:5" ht="9.75" customHeight="1" x14ac:dyDescent="0.3">
      <c r="A5" s="10"/>
      <c r="B5" s="11"/>
      <c r="C5" s="105"/>
      <c r="D5" s="12"/>
      <c r="E5" s="9"/>
    </row>
    <row r="6" spans="1:5" ht="26.4" x14ac:dyDescent="0.25">
      <c r="A6" s="13"/>
      <c r="B6" s="98" t="s">
        <v>0</v>
      </c>
      <c r="C6" s="99" t="s">
        <v>1</v>
      </c>
      <c r="D6" s="14"/>
      <c r="E6" s="9"/>
    </row>
    <row r="7" spans="1:5" x14ac:dyDescent="0.25">
      <c r="A7" s="15" t="s">
        <v>2</v>
      </c>
      <c r="B7" s="6"/>
      <c r="C7" s="14"/>
      <c r="D7" s="16"/>
      <c r="E7" s="20"/>
    </row>
    <row r="8" spans="1:5" x14ac:dyDescent="0.25">
      <c r="A8" s="15" t="s">
        <v>3</v>
      </c>
      <c r="B8" s="6" t="s">
        <v>4</v>
      </c>
      <c r="C8" s="18">
        <v>9552</v>
      </c>
      <c r="D8" s="19"/>
      <c r="E8" s="20"/>
    </row>
    <row r="9" spans="1:5" x14ac:dyDescent="0.25">
      <c r="A9" s="15" t="s">
        <v>133</v>
      </c>
      <c r="B9" s="6" t="s">
        <v>5</v>
      </c>
      <c r="C9" s="18">
        <v>9262</v>
      </c>
      <c r="D9" s="19"/>
      <c r="E9" s="20"/>
    </row>
    <row r="10" spans="1:5" x14ac:dyDescent="0.25">
      <c r="A10" s="15" t="s">
        <v>131</v>
      </c>
      <c r="B10" s="144" t="s">
        <v>132</v>
      </c>
      <c r="C10" s="18">
        <v>500</v>
      </c>
      <c r="D10" s="19"/>
      <c r="E10" s="20"/>
    </row>
    <row r="11" spans="1:5" x14ac:dyDescent="0.25">
      <c r="A11" s="15"/>
      <c r="B11" s="6"/>
      <c r="C11" s="18"/>
      <c r="D11" s="19"/>
      <c r="E11" s="20"/>
    </row>
    <row r="12" spans="1:5" x14ac:dyDescent="0.25">
      <c r="A12" s="15"/>
      <c r="B12" s="6"/>
      <c r="C12" s="18"/>
      <c r="D12" s="14"/>
      <c r="E12" s="20"/>
    </row>
    <row r="13" spans="1:5" ht="15.6" x14ac:dyDescent="0.3">
      <c r="A13" s="127" t="s">
        <v>182</v>
      </c>
      <c r="B13" s="6"/>
      <c r="C13" s="21"/>
      <c r="D13" s="14"/>
      <c r="E13" s="20"/>
    </row>
    <row r="14" spans="1:5" x14ac:dyDescent="0.25">
      <c r="A14" s="15"/>
      <c r="B14" s="6"/>
      <c r="C14" s="18"/>
      <c r="D14" s="14"/>
      <c r="E14" s="20"/>
    </row>
    <row r="15" spans="1:5" x14ac:dyDescent="0.25">
      <c r="A15" s="15" t="s">
        <v>6</v>
      </c>
      <c r="B15" s="6"/>
      <c r="C15" s="18"/>
      <c r="D15" s="14"/>
      <c r="E15" s="20"/>
    </row>
    <row r="16" spans="1:5" x14ac:dyDescent="0.25">
      <c r="A16" s="15" t="s">
        <v>7</v>
      </c>
      <c r="B16" s="6" t="s">
        <v>8</v>
      </c>
      <c r="C16" s="91">
        <v>26978955</v>
      </c>
      <c r="D16" s="19"/>
      <c r="E16" s="20"/>
    </row>
    <row r="17" spans="1:5" x14ac:dyDescent="0.25">
      <c r="A17" s="15"/>
      <c r="B17" s="6"/>
      <c r="C17" s="18"/>
      <c r="D17" s="14"/>
      <c r="E17" s="20"/>
    </row>
    <row r="18" spans="1:5" x14ac:dyDescent="0.25">
      <c r="A18" s="15" t="s">
        <v>9</v>
      </c>
      <c r="B18" s="6"/>
      <c r="C18" s="18"/>
      <c r="D18" s="14"/>
      <c r="E18" s="20"/>
    </row>
    <row r="19" spans="1:5" x14ac:dyDescent="0.25">
      <c r="A19" s="15" t="s">
        <v>138</v>
      </c>
      <c r="B19" s="6" t="s">
        <v>10</v>
      </c>
      <c r="C19" s="18">
        <v>5247838</v>
      </c>
      <c r="D19" s="19"/>
      <c r="E19" s="20"/>
    </row>
    <row r="20" spans="1:5" x14ac:dyDescent="0.25">
      <c r="A20" s="15" t="s">
        <v>139</v>
      </c>
      <c r="B20" s="6" t="s">
        <v>11</v>
      </c>
      <c r="C20" s="18">
        <v>0</v>
      </c>
      <c r="D20" s="19"/>
      <c r="E20" s="20"/>
    </row>
    <row r="21" spans="1:5" x14ac:dyDescent="0.25">
      <c r="A21" s="15" t="s">
        <v>140</v>
      </c>
      <c r="B21" s="6" t="s">
        <v>12</v>
      </c>
      <c r="C21" s="89">
        <v>5962811</v>
      </c>
      <c r="D21" s="19"/>
      <c r="E21" s="20"/>
    </row>
    <row r="22" spans="1:5" x14ac:dyDescent="0.25">
      <c r="A22" s="15" t="s">
        <v>13</v>
      </c>
      <c r="B22" s="6" t="s">
        <v>14</v>
      </c>
      <c r="C22" s="94">
        <f>SUM(C19:C21)</f>
        <v>11210649</v>
      </c>
      <c r="D22" s="19"/>
      <c r="E22" s="20"/>
    </row>
    <row r="23" spans="1:5" x14ac:dyDescent="0.25">
      <c r="A23" s="15" t="s">
        <v>15</v>
      </c>
      <c r="B23" s="6" t="s">
        <v>16</v>
      </c>
      <c r="C23" s="18">
        <v>4061618</v>
      </c>
      <c r="D23" s="19"/>
      <c r="E23" s="20"/>
    </row>
    <row r="24" spans="1:5" x14ac:dyDescent="0.25">
      <c r="A24" s="15" t="s">
        <v>141</v>
      </c>
      <c r="B24" s="6" t="s">
        <v>17</v>
      </c>
      <c r="C24" s="18">
        <v>13819015</v>
      </c>
      <c r="D24" s="19"/>
      <c r="E24" s="20"/>
    </row>
    <row r="25" spans="1:5" x14ac:dyDescent="0.25">
      <c r="A25" s="15"/>
      <c r="B25" s="6"/>
      <c r="C25" s="18"/>
      <c r="D25" s="19"/>
      <c r="E25" s="20"/>
    </row>
    <row r="26" spans="1:5" x14ac:dyDescent="0.25">
      <c r="A26" s="23" t="s">
        <v>18</v>
      </c>
      <c r="B26" s="6"/>
      <c r="C26" s="18"/>
      <c r="D26" s="19"/>
      <c r="E26" s="20"/>
    </row>
    <row r="27" spans="1:5" x14ac:dyDescent="0.25">
      <c r="A27" s="23" t="s">
        <v>143</v>
      </c>
      <c r="B27" s="24" t="s">
        <v>19</v>
      </c>
      <c r="C27" s="18">
        <v>0</v>
      </c>
      <c r="D27" s="25"/>
      <c r="E27" s="20"/>
    </row>
    <row r="28" spans="1:5" x14ac:dyDescent="0.25">
      <c r="A28" s="146" t="s">
        <v>180</v>
      </c>
      <c r="B28" s="24" t="s">
        <v>20</v>
      </c>
      <c r="C28" s="18">
        <v>0</v>
      </c>
      <c r="D28" s="25"/>
      <c r="E28" s="20"/>
    </row>
    <row r="29" spans="1:5" x14ac:dyDescent="0.25">
      <c r="A29" s="146" t="s">
        <v>179</v>
      </c>
      <c r="B29" s="24" t="s">
        <v>21</v>
      </c>
      <c r="C29" s="18">
        <v>0</v>
      </c>
      <c r="D29" s="25"/>
      <c r="E29" s="20"/>
    </row>
    <row r="30" spans="1:5" x14ac:dyDescent="0.25">
      <c r="A30" s="23" t="s">
        <v>144</v>
      </c>
      <c r="B30" s="24" t="s">
        <v>22</v>
      </c>
      <c r="C30" s="18">
        <v>0</v>
      </c>
      <c r="D30" s="25"/>
      <c r="E30" s="20"/>
    </row>
    <row r="31" spans="1:5" x14ac:dyDescent="0.25">
      <c r="A31" s="23" t="s">
        <v>142</v>
      </c>
      <c r="B31" s="24" t="s">
        <v>23</v>
      </c>
      <c r="C31" s="18">
        <v>0</v>
      </c>
      <c r="D31" s="25"/>
      <c r="E31" s="20"/>
    </row>
    <row r="32" spans="1:5" x14ac:dyDescent="0.25">
      <c r="A32" s="23" t="s">
        <v>24</v>
      </c>
      <c r="B32" s="24" t="s">
        <v>25</v>
      </c>
      <c r="C32" s="18">
        <v>0</v>
      </c>
      <c r="D32" s="25"/>
      <c r="E32" s="20"/>
    </row>
    <row r="33" spans="1:6" x14ac:dyDescent="0.25">
      <c r="A33" s="15"/>
      <c r="B33" s="6"/>
      <c r="C33" s="18"/>
      <c r="D33" s="19"/>
      <c r="E33" s="20"/>
    </row>
    <row r="34" spans="1:6" x14ac:dyDescent="0.25">
      <c r="A34" s="15" t="s">
        <v>26</v>
      </c>
      <c r="B34" s="6"/>
      <c r="C34" s="26"/>
      <c r="D34" s="14"/>
      <c r="E34" s="20"/>
    </row>
    <row r="35" spans="1:6" x14ac:dyDescent="0.25">
      <c r="A35" s="15" t="s">
        <v>145</v>
      </c>
      <c r="B35" s="6" t="s">
        <v>27</v>
      </c>
      <c r="C35" s="18">
        <v>11811817</v>
      </c>
      <c r="D35" s="19"/>
      <c r="E35" s="20"/>
    </row>
    <row r="36" spans="1:6" x14ac:dyDescent="0.25">
      <c r="A36" s="15" t="s">
        <v>134</v>
      </c>
      <c r="B36" s="6" t="s">
        <v>28</v>
      </c>
      <c r="C36" s="18">
        <v>11718782</v>
      </c>
      <c r="D36" s="19"/>
      <c r="E36" s="20"/>
    </row>
    <row r="37" spans="1:6" x14ac:dyDescent="0.25">
      <c r="A37" s="15"/>
      <c r="B37" s="6"/>
      <c r="C37" s="27"/>
      <c r="D37" s="19"/>
      <c r="E37" s="20"/>
    </row>
    <row r="38" spans="1:6" x14ac:dyDescent="0.25">
      <c r="A38" s="15" t="s">
        <v>29</v>
      </c>
      <c r="B38" s="6"/>
      <c r="C38" s="28">
        <f>ROUND(C36/C35,6)</f>
        <v>0.99212400000000001</v>
      </c>
      <c r="D38" s="28"/>
      <c r="E38" s="20"/>
    </row>
    <row r="39" spans="1:6" x14ac:dyDescent="0.25">
      <c r="A39" s="15" t="s">
        <v>30</v>
      </c>
      <c r="B39" s="6"/>
      <c r="C39" s="28">
        <f>ROUND(C23/C22,6)</f>
        <v>0.36230000000000001</v>
      </c>
      <c r="D39" s="28"/>
      <c r="E39" s="20"/>
    </row>
    <row r="40" spans="1:6" ht="13.8" thickBot="1" x14ac:dyDescent="0.3">
      <c r="A40" s="29" t="s">
        <v>31</v>
      </c>
      <c r="B40" s="30"/>
      <c r="C40" s="31">
        <v>1</v>
      </c>
      <c r="D40" s="32"/>
      <c r="E40" s="74"/>
    </row>
    <row r="41" spans="1:6" x14ac:dyDescent="0.25">
      <c r="A41" s="119"/>
      <c r="B41" s="120"/>
      <c r="C41" s="121"/>
      <c r="D41" s="122"/>
      <c r="E41" s="123"/>
      <c r="F41" s="124"/>
    </row>
    <row r="42" spans="1:6" ht="39" customHeight="1" x14ac:dyDescent="0.25">
      <c r="A42" s="166" t="s">
        <v>32</v>
      </c>
      <c r="B42" s="167"/>
      <c r="C42" s="168"/>
      <c r="D42" s="77"/>
      <c r="E42" s="20"/>
    </row>
    <row r="43" spans="1:6" x14ac:dyDescent="0.25">
      <c r="A43" s="15"/>
      <c r="B43" s="6"/>
      <c r="C43" s="34"/>
      <c r="D43" s="14"/>
      <c r="E43" s="20"/>
    </row>
    <row r="44" spans="1:6" ht="26.4" x14ac:dyDescent="0.25">
      <c r="A44" s="149" t="s">
        <v>187</v>
      </c>
      <c r="B44" s="98" t="s">
        <v>0</v>
      </c>
      <c r="C44" s="99" t="s">
        <v>1</v>
      </c>
      <c r="D44" s="19"/>
      <c r="E44" s="9"/>
    </row>
    <row r="45" spans="1:6" x14ac:dyDescent="0.25">
      <c r="A45" s="15" t="s">
        <v>33</v>
      </c>
      <c r="B45" s="6"/>
      <c r="C45" s="34"/>
      <c r="D45" s="14"/>
      <c r="E45" s="20"/>
    </row>
    <row r="46" spans="1:6" x14ac:dyDescent="0.25">
      <c r="A46" s="15" t="s">
        <v>146</v>
      </c>
      <c r="B46" s="6" t="s">
        <v>12</v>
      </c>
      <c r="C46" s="18">
        <v>198228</v>
      </c>
      <c r="D46" s="95"/>
      <c r="E46" s="20"/>
    </row>
    <row r="47" spans="1:6" x14ac:dyDescent="0.25">
      <c r="A47" s="15" t="s">
        <v>34</v>
      </c>
      <c r="B47" s="6" t="s">
        <v>14</v>
      </c>
      <c r="C47" s="18">
        <v>480061</v>
      </c>
      <c r="D47" s="19"/>
      <c r="E47" s="20"/>
    </row>
    <row r="48" spans="1:6" x14ac:dyDescent="0.25">
      <c r="A48" s="15"/>
      <c r="B48" s="6"/>
      <c r="C48" s="18"/>
      <c r="D48" s="14"/>
      <c r="E48" s="20"/>
    </row>
    <row r="49" spans="1:5" x14ac:dyDescent="0.25">
      <c r="A49" s="15" t="s">
        <v>147</v>
      </c>
      <c r="B49" s="6" t="s">
        <v>17</v>
      </c>
      <c r="C49" s="18">
        <v>436274</v>
      </c>
      <c r="D49" s="19"/>
      <c r="E49" s="20"/>
    </row>
    <row r="50" spans="1:5" x14ac:dyDescent="0.25">
      <c r="A50" s="15"/>
      <c r="B50" s="6"/>
      <c r="C50" s="34"/>
      <c r="D50" s="14"/>
      <c r="E50" s="20"/>
    </row>
    <row r="51" spans="1:5" x14ac:dyDescent="0.25">
      <c r="A51" s="15" t="s">
        <v>35</v>
      </c>
      <c r="B51" s="6"/>
      <c r="C51" s="34"/>
      <c r="D51" s="14"/>
      <c r="E51" s="20"/>
    </row>
    <row r="52" spans="1:5" x14ac:dyDescent="0.25">
      <c r="A52" s="15" t="s">
        <v>148</v>
      </c>
      <c r="B52" s="6" t="s">
        <v>36</v>
      </c>
      <c r="C52" s="27">
        <v>12628</v>
      </c>
      <c r="D52" s="19"/>
      <c r="E52" s="20"/>
    </row>
    <row r="53" spans="1:5" x14ac:dyDescent="0.25">
      <c r="A53" s="15" t="s">
        <v>149</v>
      </c>
      <c r="B53" s="6" t="s">
        <v>37</v>
      </c>
      <c r="C53" s="27">
        <v>1362</v>
      </c>
      <c r="D53" s="19"/>
      <c r="E53" s="20"/>
    </row>
    <row r="54" spans="1:5" x14ac:dyDescent="0.25">
      <c r="A54" s="15" t="s">
        <v>150</v>
      </c>
      <c r="B54" s="6" t="s">
        <v>38</v>
      </c>
      <c r="C54" s="27">
        <v>256</v>
      </c>
      <c r="D54" s="19"/>
      <c r="E54" s="20"/>
    </row>
    <row r="55" spans="1:5" x14ac:dyDescent="0.25">
      <c r="A55" s="15" t="s">
        <v>151</v>
      </c>
      <c r="B55" s="6" t="s">
        <v>39</v>
      </c>
      <c r="C55" s="27">
        <v>211447</v>
      </c>
      <c r="D55" s="19"/>
      <c r="E55" s="20"/>
    </row>
    <row r="56" spans="1:5" x14ac:dyDescent="0.25">
      <c r="A56" s="15" t="s">
        <v>152</v>
      </c>
      <c r="B56" s="6" t="s">
        <v>40</v>
      </c>
      <c r="C56" s="27">
        <v>8068</v>
      </c>
      <c r="D56" s="19"/>
      <c r="E56" s="20"/>
    </row>
    <row r="57" spans="1:5" x14ac:dyDescent="0.25">
      <c r="A57" s="15" t="s">
        <v>135</v>
      </c>
      <c r="B57" s="6" t="s">
        <v>41</v>
      </c>
      <c r="C57" s="27">
        <v>15114</v>
      </c>
      <c r="D57" s="19"/>
      <c r="E57" s="20"/>
    </row>
    <row r="58" spans="1:5" x14ac:dyDescent="0.25">
      <c r="A58" s="15" t="s">
        <v>153</v>
      </c>
      <c r="B58" s="6" t="s">
        <v>42</v>
      </c>
      <c r="C58" s="27">
        <v>236427</v>
      </c>
      <c r="D58" s="19"/>
      <c r="E58" s="20"/>
    </row>
    <row r="59" spans="1:5" x14ac:dyDescent="0.25">
      <c r="A59" s="15" t="s">
        <v>154</v>
      </c>
      <c r="B59" s="6" t="s">
        <v>43</v>
      </c>
      <c r="C59" s="27">
        <v>36157</v>
      </c>
      <c r="D59" s="19"/>
      <c r="E59" s="20"/>
    </row>
    <row r="60" spans="1:5" x14ac:dyDescent="0.25">
      <c r="A60" s="15" t="s">
        <v>155</v>
      </c>
      <c r="B60" s="6" t="s">
        <v>44</v>
      </c>
      <c r="C60" s="27">
        <v>2922</v>
      </c>
      <c r="D60" s="19"/>
      <c r="E60" s="20"/>
    </row>
    <row r="61" spans="1:5" x14ac:dyDescent="0.25">
      <c r="A61" s="15" t="s">
        <v>156</v>
      </c>
      <c r="B61" s="6" t="s">
        <v>45</v>
      </c>
      <c r="C61" s="27">
        <v>0</v>
      </c>
      <c r="D61" s="19"/>
      <c r="E61" s="20"/>
    </row>
    <row r="62" spans="1:5" x14ac:dyDescent="0.25">
      <c r="A62" s="15" t="s">
        <v>157</v>
      </c>
      <c r="B62" s="6" t="s">
        <v>46</v>
      </c>
      <c r="C62" s="27">
        <v>0</v>
      </c>
      <c r="D62" s="19"/>
      <c r="E62" s="20"/>
    </row>
    <row r="63" spans="1:5" x14ac:dyDescent="0.25">
      <c r="A63" s="15" t="s">
        <v>158</v>
      </c>
      <c r="B63" s="6" t="s">
        <v>47</v>
      </c>
      <c r="C63" s="27">
        <v>0</v>
      </c>
      <c r="D63" s="19"/>
      <c r="E63" s="20"/>
    </row>
    <row r="64" spans="1:5" x14ac:dyDescent="0.25">
      <c r="A64" s="15" t="s">
        <v>159</v>
      </c>
      <c r="B64" s="6" t="s">
        <v>48</v>
      </c>
      <c r="C64" s="27">
        <v>108923</v>
      </c>
      <c r="D64" s="19"/>
      <c r="E64" s="20"/>
    </row>
    <row r="65" spans="1:5" x14ac:dyDescent="0.25">
      <c r="A65" s="15" t="s">
        <v>160</v>
      </c>
      <c r="B65" s="6" t="s">
        <v>49</v>
      </c>
      <c r="C65" s="27">
        <v>14821</v>
      </c>
      <c r="D65" s="19"/>
      <c r="E65" s="20"/>
    </row>
    <row r="66" spans="1:5" x14ac:dyDescent="0.25">
      <c r="A66" s="15" t="s">
        <v>161</v>
      </c>
      <c r="B66" s="6" t="s">
        <v>50</v>
      </c>
      <c r="C66" s="92">
        <v>1222</v>
      </c>
      <c r="D66" s="19"/>
      <c r="E66" s="20"/>
    </row>
    <row r="67" spans="1:5" x14ac:dyDescent="0.25">
      <c r="A67" s="84" t="s">
        <v>166</v>
      </c>
      <c r="B67" s="6" t="s">
        <v>51</v>
      </c>
      <c r="C67" s="94">
        <f>C58+C61+C64</f>
        <v>345350</v>
      </c>
      <c r="D67" s="36"/>
      <c r="E67" s="20"/>
    </row>
    <row r="68" spans="1:5" x14ac:dyDescent="0.25">
      <c r="A68" s="15" t="s">
        <v>162</v>
      </c>
      <c r="B68" s="6" t="s">
        <v>52</v>
      </c>
      <c r="C68" s="27">
        <v>882320</v>
      </c>
      <c r="D68" s="19"/>
      <c r="E68" s="20"/>
    </row>
    <row r="69" spans="1:5" x14ac:dyDescent="0.25">
      <c r="A69" s="15" t="s">
        <v>163</v>
      </c>
      <c r="B69" s="6" t="s">
        <v>53</v>
      </c>
      <c r="C69" s="27">
        <v>124429</v>
      </c>
      <c r="D69" s="19"/>
      <c r="E69" s="20"/>
    </row>
    <row r="70" spans="1:5" x14ac:dyDescent="0.25">
      <c r="A70" s="15" t="s">
        <v>164</v>
      </c>
      <c r="B70" s="6" t="s">
        <v>54</v>
      </c>
      <c r="C70" s="92">
        <v>63079</v>
      </c>
      <c r="D70" s="19"/>
      <c r="E70" s="20"/>
    </row>
    <row r="71" spans="1:5" x14ac:dyDescent="0.25">
      <c r="A71" s="84" t="s">
        <v>165</v>
      </c>
      <c r="B71" s="6" t="s">
        <v>55</v>
      </c>
      <c r="C71" s="96">
        <f>C52+C55+C58+C61+C64+C68</f>
        <v>1451745</v>
      </c>
      <c r="E71" s="20"/>
    </row>
    <row r="72" spans="1:5" x14ac:dyDescent="0.25">
      <c r="A72" s="15"/>
      <c r="B72" s="6"/>
      <c r="C72" s="34"/>
      <c r="D72" s="14"/>
      <c r="E72" s="20"/>
    </row>
    <row r="73" spans="1:5" x14ac:dyDescent="0.25">
      <c r="A73" s="15" t="s">
        <v>56</v>
      </c>
      <c r="B73" s="6"/>
      <c r="C73" s="34"/>
      <c r="D73" s="14"/>
      <c r="E73" s="20"/>
    </row>
    <row r="74" spans="1:5" x14ac:dyDescent="0.25">
      <c r="A74" s="15" t="s">
        <v>167</v>
      </c>
      <c r="B74" s="6" t="s">
        <v>57</v>
      </c>
      <c r="C74" s="27">
        <v>287767</v>
      </c>
      <c r="D74" s="19"/>
      <c r="E74" s="20"/>
    </row>
    <row r="75" spans="1:5" x14ac:dyDescent="0.25">
      <c r="A75" s="15" t="s">
        <v>168</v>
      </c>
      <c r="B75" s="6" t="s">
        <v>58</v>
      </c>
      <c r="C75" s="27">
        <v>45519</v>
      </c>
      <c r="D75" s="19"/>
      <c r="E75" s="20"/>
    </row>
    <row r="76" spans="1:5" x14ac:dyDescent="0.25">
      <c r="A76" s="15"/>
      <c r="B76" s="6"/>
      <c r="C76" s="34"/>
      <c r="D76" s="14"/>
      <c r="E76" s="20"/>
    </row>
    <row r="77" spans="1:5" x14ac:dyDescent="0.25">
      <c r="A77" s="15" t="s">
        <v>59</v>
      </c>
      <c r="B77" s="6"/>
      <c r="C77" s="34"/>
      <c r="D77" s="14"/>
      <c r="E77" s="20"/>
    </row>
    <row r="78" spans="1:5" x14ac:dyDescent="0.25">
      <c r="A78" s="15" t="s">
        <v>169</v>
      </c>
      <c r="B78" s="6" t="s">
        <v>60</v>
      </c>
      <c r="C78" s="27">
        <v>382435</v>
      </c>
      <c r="D78" s="118"/>
      <c r="E78" s="20"/>
    </row>
    <row r="79" spans="1:5" x14ac:dyDescent="0.25">
      <c r="A79" s="15" t="s">
        <v>170</v>
      </c>
      <c r="B79" s="6" t="s">
        <v>61</v>
      </c>
      <c r="C79" s="27">
        <v>0</v>
      </c>
      <c r="D79" s="118"/>
      <c r="E79" s="20"/>
    </row>
    <row r="80" spans="1:5" x14ac:dyDescent="0.25">
      <c r="A80" s="15" t="s">
        <v>171</v>
      </c>
      <c r="B80" s="6" t="s">
        <v>62</v>
      </c>
      <c r="C80" s="92">
        <v>297063</v>
      </c>
      <c r="D80" s="118"/>
      <c r="E80" s="20"/>
    </row>
    <row r="81" spans="1:5" x14ac:dyDescent="0.25">
      <c r="A81" s="15" t="s">
        <v>136</v>
      </c>
      <c r="B81" s="6" t="s">
        <v>63</v>
      </c>
      <c r="C81" s="37">
        <f>SUM(C78:C80)</f>
        <v>679498</v>
      </c>
      <c r="D81" s="118"/>
      <c r="E81" s="20"/>
    </row>
    <row r="82" spans="1:5" x14ac:dyDescent="0.25">
      <c r="A82" s="15" t="s">
        <v>172</v>
      </c>
      <c r="B82" s="6" t="s">
        <v>64</v>
      </c>
      <c r="C82" s="27">
        <v>677375</v>
      </c>
      <c r="D82" s="118"/>
      <c r="E82" s="20"/>
    </row>
    <row r="83" spans="1:5" x14ac:dyDescent="0.25">
      <c r="A83" s="15"/>
      <c r="B83" s="6"/>
      <c r="C83" s="34"/>
      <c r="D83" s="14"/>
      <c r="E83" s="20"/>
    </row>
    <row r="84" spans="1:5" x14ac:dyDescent="0.25">
      <c r="A84" s="15" t="s">
        <v>65</v>
      </c>
      <c r="B84" s="6"/>
      <c r="C84" s="34"/>
      <c r="D84" s="14"/>
      <c r="E84" s="20"/>
    </row>
    <row r="85" spans="1:5" x14ac:dyDescent="0.25">
      <c r="A85" s="15" t="s">
        <v>173</v>
      </c>
      <c r="B85" s="6" t="s">
        <v>66</v>
      </c>
      <c r="C85" s="27">
        <v>73579</v>
      </c>
      <c r="D85" s="19"/>
      <c r="E85" s="20"/>
    </row>
    <row r="86" spans="1:5" x14ac:dyDescent="0.25">
      <c r="A86" s="15" t="s">
        <v>174</v>
      </c>
      <c r="B86" s="6" t="s">
        <v>67</v>
      </c>
      <c r="C86" s="27">
        <v>17078</v>
      </c>
      <c r="D86" s="19"/>
      <c r="E86" s="20"/>
    </row>
    <row r="87" spans="1:5" x14ac:dyDescent="0.25">
      <c r="A87" s="15" t="s">
        <v>175</v>
      </c>
      <c r="B87" s="6" t="s">
        <v>68</v>
      </c>
      <c r="C87" s="27">
        <v>428472</v>
      </c>
      <c r="D87" s="19"/>
      <c r="E87" s="20"/>
    </row>
    <row r="88" spans="1:5" x14ac:dyDescent="0.25">
      <c r="A88" s="15" t="s">
        <v>176</v>
      </c>
      <c r="B88" s="6" t="s">
        <v>69</v>
      </c>
      <c r="C88" s="92">
        <v>46933</v>
      </c>
      <c r="D88" s="19"/>
      <c r="E88" s="20"/>
    </row>
    <row r="89" spans="1:5" x14ac:dyDescent="0.25">
      <c r="A89" s="145" t="s">
        <v>128</v>
      </c>
      <c r="B89" s="6" t="s">
        <v>70</v>
      </c>
      <c r="C89" s="94">
        <f>C85+C87</f>
        <v>502051</v>
      </c>
      <c r="D89" s="36"/>
      <c r="E89" s="125"/>
    </row>
    <row r="90" spans="1:5" x14ac:dyDescent="0.25">
      <c r="A90" s="15"/>
      <c r="B90" s="6"/>
      <c r="C90" s="34"/>
      <c r="D90" s="14"/>
      <c r="E90" s="20"/>
    </row>
    <row r="91" spans="1:5" x14ac:dyDescent="0.25">
      <c r="A91" s="15" t="s">
        <v>71</v>
      </c>
      <c r="B91" s="6"/>
      <c r="C91" s="34"/>
      <c r="D91" s="14"/>
      <c r="E91" s="20"/>
    </row>
    <row r="92" spans="1:5" x14ac:dyDescent="0.25">
      <c r="A92" s="15" t="s">
        <v>72</v>
      </c>
      <c r="B92" s="6" t="s">
        <v>73</v>
      </c>
      <c r="C92" s="27">
        <v>425974</v>
      </c>
      <c r="D92" s="19"/>
      <c r="E92" s="20"/>
    </row>
    <row r="93" spans="1:5" x14ac:dyDescent="0.25">
      <c r="A93" s="15" t="s">
        <v>74</v>
      </c>
      <c r="B93" s="6" t="s">
        <v>75</v>
      </c>
      <c r="C93" s="92">
        <v>82594</v>
      </c>
      <c r="D93" s="19"/>
      <c r="E93" s="20"/>
    </row>
    <row r="94" spans="1:5" x14ac:dyDescent="0.25">
      <c r="A94" s="15" t="s">
        <v>177</v>
      </c>
      <c r="B94" s="6"/>
      <c r="C94" s="91">
        <f>C71+C74+C89</f>
        <v>2241563</v>
      </c>
      <c r="D94" s="38"/>
      <c r="E94" s="20"/>
    </row>
    <row r="95" spans="1:5" x14ac:dyDescent="0.25">
      <c r="A95" s="15" t="s">
        <v>178</v>
      </c>
      <c r="B95" s="6"/>
      <c r="C95" s="34"/>
      <c r="D95" s="14"/>
      <c r="E95" s="20"/>
    </row>
    <row r="96" spans="1:5" ht="13.8" thickBot="1" x14ac:dyDescent="0.3">
      <c r="A96" s="29" t="s">
        <v>76</v>
      </c>
      <c r="B96" s="30" t="s">
        <v>77</v>
      </c>
      <c r="C96" s="39">
        <v>1073834</v>
      </c>
      <c r="D96" s="40"/>
      <c r="E96" s="74"/>
    </row>
    <row r="97" spans="1:5" x14ac:dyDescent="0.25">
      <c r="A97" s="41"/>
      <c r="B97" s="42"/>
      <c r="C97" s="43"/>
      <c r="D97" s="44"/>
      <c r="E97" s="69"/>
    </row>
    <row r="98" spans="1:5" ht="18" x14ac:dyDescent="0.35">
      <c r="A98" s="46" t="s">
        <v>116</v>
      </c>
      <c r="B98" s="6"/>
      <c r="C98" s="47"/>
      <c r="D98" s="14"/>
      <c r="E98" s="20"/>
    </row>
    <row r="99" spans="1:5" x14ac:dyDescent="0.25">
      <c r="A99" s="15" t="s">
        <v>79</v>
      </c>
      <c r="B99" s="6"/>
      <c r="C99" s="26"/>
      <c r="D99" s="14"/>
      <c r="E99" s="20"/>
    </row>
    <row r="100" spans="1:5" x14ac:dyDescent="0.25">
      <c r="A100" s="49" t="s">
        <v>80</v>
      </c>
      <c r="B100" s="6"/>
      <c r="C100" s="50">
        <f>ROUND(C49*C38,0)</f>
        <v>432838</v>
      </c>
      <c r="D100" s="50"/>
      <c r="E100" s="20"/>
    </row>
    <row r="101" spans="1:5" x14ac:dyDescent="0.25">
      <c r="A101" s="49"/>
      <c r="B101" s="52"/>
      <c r="C101" s="53"/>
      <c r="D101" s="53"/>
      <c r="E101" s="20"/>
    </row>
    <row r="102" spans="1:5" x14ac:dyDescent="0.25">
      <c r="A102" s="49" t="s">
        <v>81</v>
      </c>
      <c r="B102" s="52"/>
      <c r="C102" s="78">
        <f>(C39*C47)+((C47-C46)*C40)</f>
        <v>455759.10029999999</v>
      </c>
      <c r="D102" s="79"/>
      <c r="E102" s="20"/>
    </row>
    <row r="103" spans="1:5" x14ac:dyDescent="0.25">
      <c r="A103" s="49"/>
      <c r="B103" s="52"/>
      <c r="C103" s="55"/>
      <c r="D103" s="55"/>
      <c r="E103" s="20"/>
    </row>
    <row r="104" spans="1:5" x14ac:dyDescent="0.25">
      <c r="A104" s="49" t="s">
        <v>82</v>
      </c>
      <c r="B104" s="52"/>
      <c r="C104" s="56"/>
      <c r="D104" s="56"/>
      <c r="E104" s="20"/>
    </row>
    <row r="105" spans="1:5" x14ac:dyDescent="0.25">
      <c r="A105" s="49" t="s">
        <v>83</v>
      </c>
      <c r="B105" s="6"/>
      <c r="C105" s="53">
        <f>(((C$24*C38)+C$31)/(C$24+C$30))*(C$68-C$69-C$70)</f>
        <v>689339.66068800003</v>
      </c>
      <c r="D105" s="50"/>
      <c r="E105" s="20"/>
    </row>
    <row r="106" spans="1:5" x14ac:dyDescent="0.25">
      <c r="A106" s="49"/>
      <c r="B106" s="52"/>
      <c r="C106" s="53"/>
      <c r="D106" s="53"/>
      <c r="E106" s="20"/>
    </row>
    <row r="107" spans="1:5" x14ac:dyDescent="0.25">
      <c r="A107" s="49" t="s">
        <v>84</v>
      </c>
      <c r="B107" s="52"/>
      <c r="C107" s="53">
        <f>(C$58-C$59-C$60)*C$40</f>
        <v>197348</v>
      </c>
      <c r="D107" s="50"/>
      <c r="E107" s="20"/>
    </row>
    <row r="108" spans="1:5" x14ac:dyDescent="0.25">
      <c r="A108" s="5"/>
      <c r="B108" s="52"/>
      <c r="C108" s="53"/>
      <c r="D108" s="50"/>
      <c r="E108" s="20"/>
    </row>
    <row r="109" spans="1:5" x14ac:dyDescent="0.25">
      <c r="A109" s="49" t="s">
        <v>85</v>
      </c>
      <c r="B109" s="52"/>
      <c r="C109" s="53">
        <f>(C$61-C$62-C$63)</f>
        <v>0</v>
      </c>
      <c r="D109" s="50"/>
      <c r="E109" s="20"/>
    </row>
    <row r="110" spans="1:5" x14ac:dyDescent="0.25">
      <c r="A110" s="5"/>
      <c r="B110" s="52"/>
      <c r="C110" s="53"/>
      <c r="D110" s="50"/>
      <c r="E110" s="20"/>
    </row>
    <row r="111" spans="1:5" x14ac:dyDescent="0.25">
      <c r="A111" s="49" t="s">
        <v>86</v>
      </c>
      <c r="B111" s="52"/>
      <c r="C111" s="53">
        <f>((((C$23+C$29)/(C$21+C$28))*(C$64-C$65-C$66)))</f>
        <v>63265.979726675891</v>
      </c>
      <c r="D111" s="50"/>
      <c r="E111" s="20"/>
    </row>
    <row r="112" spans="1:5" x14ac:dyDescent="0.25">
      <c r="A112" s="49"/>
      <c r="B112" s="52"/>
      <c r="C112" s="53"/>
      <c r="D112" s="53"/>
      <c r="E112" s="20"/>
    </row>
    <row r="113" spans="1:5" x14ac:dyDescent="0.25">
      <c r="A113" s="49" t="s">
        <v>87</v>
      </c>
      <c r="B113" s="6"/>
      <c r="C113" s="50">
        <f>(((((C$24*(C$38)))+C$31)/(C$16+C$30))*(C$52-C$53-C$54))</f>
        <v>5595.0663241344455</v>
      </c>
      <c r="D113" s="50"/>
      <c r="E113" s="20"/>
    </row>
    <row r="114" spans="1:5" x14ac:dyDescent="0.25">
      <c r="A114" s="49" t="s">
        <v>88</v>
      </c>
      <c r="B114" s="52"/>
      <c r="C114" s="50">
        <f>(((C$19*C$40+C$20+C$23+C$29)/(C$16+C$28))*(C$52-C$53-C$54))</f>
        <v>3799.1505067560993</v>
      </c>
      <c r="D114" s="50"/>
      <c r="E114" s="20"/>
    </row>
    <row r="115" spans="1:5" x14ac:dyDescent="0.25">
      <c r="A115" s="15"/>
      <c r="B115" s="6"/>
      <c r="C115" s="26"/>
      <c r="D115" s="26"/>
      <c r="E115" s="20"/>
    </row>
    <row r="116" spans="1:5" x14ac:dyDescent="0.25">
      <c r="A116" s="15" t="s">
        <v>89</v>
      </c>
      <c r="B116" s="6"/>
      <c r="C116" s="57">
        <f>(((((C$24*(C$38)))+C$31)/(C$16+C$30))*(C$55-C$56-C$57))</f>
        <v>95672.585060233541</v>
      </c>
      <c r="D116" s="57"/>
      <c r="E116" s="20"/>
    </row>
    <row r="117" spans="1:5" x14ac:dyDescent="0.25">
      <c r="A117" s="15" t="s">
        <v>90</v>
      </c>
      <c r="B117" s="6"/>
      <c r="C117" s="57">
        <f>(((C$19*C$40+C$20+C$23+C$29)/(C$16+C$28))*(C$55-C$56-C$57))</f>
        <v>64963.40328378175</v>
      </c>
      <c r="D117" s="57"/>
      <c r="E117" s="20"/>
    </row>
    <row r="118" spans="1:5" x14ac:dyDescent="0.25">
      <c r="A118" s="15"/>
      <c r="B118" s="6"/>
      <c r="C118" s="26"/>
      <c r="D118" s="80"/>
      <c r="E118" s="20"/>
    </row>
    <row r="119" spans="1:5" x14ac:dyDescent="0.25">
      <c r="A119" s="15" t="s">
        <v>91</v>
      </c>
      <c r="B119" s="6"/>
      <c r="C119" s="26">
        <f>((((C$24*(C$38))+C$31)/(C$16+C$30))*(C$74-C$75))</f>
        <v>123105.68818246332</v>
      </c>
      <c r="D119" s="57"/>
      <c r="E119" s="20"/>
    </row>
    <row r="120" spans="1:5" x14ac:dyDescent="0.25">
      <c r="A120" s="15" t="s">
        <v>92</v>
      </c>
      <c r="B120" s="6"/>
      <c r="C120" s="26">
        <f>(((C$19*C$40+C$20+C$23+C$29)/(C$16+C$28))*(C$74-C$75))</f>
        <v>83590.972930122764</v>
      </c>
      <c r="D120" s="57"/>
      <c r="E120" s="20"/>
    </row>
    <row r="121" spans="1:5" x14ac:dyDescent="0.25">
      <c r="A121" s="15"/>
      <c r="B121" s="6"/>
      <c r="C121" s="26"/>
      <c r="D121" s="26"/>
      <c r="E121" s="20"/>
    </row>
    <row r="122" spans="1:5" x14ac:dyDescent="0.25">
      <c r="A122" s="15" t="s">
        <v>93</v>
      </c>
      <c r="B122" s="6"/>
      <c r="C122" s="26">
        <f>((((C$24*(C$38))+C$31)/(C$16+C$30))*(C$85-C$86))</f>
        <v>28712.70139690466</v>
      </c>
      <c r="D122" s="57"/>
      <c r="E122" s="20"/>
    </row>
    <row r="123" spans="1:5" x14ac:dyDescent="0.25">
      <c r="A123" s="15" t="s">
        <v>94</v>
      </c>
      <c r="B123" s="6"/>
      <c r="C123" s="26">
        <f>(((C$19*C$40+C$20+C$23+C$29)/(C$16+C$28))*(C$85-C$86))</f>
        <v>19496.43985306325</v>
      </c>
      <c r="D123" s="57"/>
      <c r="E123" s="20"/>
    </row>
    <row r="124" spans="1:5" x14ac:dyDescent="0.25">
      <c r="A124" s="15"/>
      <c r="B124" s="6"/>
      <c r="C124" s="26"/>
      <c r="D124" s="26"/>
      <c r="E124" s="20"/>
    </row>
    <row r="125" spans="1:5" x14ac:dyDescent="0.25">
      <c r="A125" s="15" t="s">
        <v>95</v>
      </c>
      <c r="B125" s="6"/>
      <c r="C125" s="26">
        <f>((((C$24*(C$38))+C$31)/(C$16+C$30))*(C$87-C$88))</f>
        <v>193890.64579872225</v>
      </c>
      <c r="D125" s="57"/>
      <c r="E125" s="20"/>
    </row>
    <row r="126" spans="1:5" x14ac:dyDescent="0.25">
      <c r="A126" s="15" t="s">
        <v>96</v>
      </c>
      <c r="B126" s="6"/>
      <c r="C126" s="26">
        <f>(((C$19*C$40+C$20+C$23+C$29)/(C$16+C$28))*(C$87-C$88))</f>
        <v>131655.23026314401</v>
      </c>
      <c r="D126" s="57"/>
      <c r="E126" s="20"/>
    </row>
    <row r="127" spans="1:5" x14ac:dyDescent="0.25">
      <c r="A127" s="15"/>
      <c r="B127" s="6"/>
      <c r="C127" s="26"/>
      <c r="D127" s="26"/>
      <c r="E127" s="20"/>
    </row>
    <row r="128" spans="1:5" x14ac:dyDescent="0.25">
      <c r="A128" s="15" t="s">
        <v>97</v>
      </c>
      <c r="B128" s="6"/>
      <c r="C128" s="26">
        <f>((((C$24*(C$38))+C$31)/(C$16+C$30))*C$96)</f>
        <v>545701.40337062557</v>
      </c>
      <c r="D128" s="57"/>
      <c r="E128" s="20"/>
    </row>
    <row r="129" spans="1:5" x14ac:dyDescent="0.25">
      <c r="A129" s="15" t="s">
        <v>98</v>
      </c>
      <c r="B129" s="6"/>
      <c r="C129" s="26">
        <f>(((C$19*C$40+C$20+C$23+C$29)/(C$16+C$28))*C$96)</f>
        <v>370541.05224994814</v>
      </c>
      <c r="D129" s="57"/>
      <c r="E129" s="20"/>
    </row>
    <row r="130" spans="1:5" x14ac:dyDescent="0.25">
      <c r="A130" s="15"/>
      <c r="B130" s="6"/>
      <c r="C130" s="26"/>
      <c r="D130" s="26"/>
      <c r="E130" s="20"/>
    </row>
    <row r="131" spans="1:5" x14ac:dyDescent="0.25">
      <c r="A131" s="15" t="s">
        <v>99</v>
      </c>
      <c r="B131" s="6"/>
      <c r="C131" s="26">
        <f>((((C$24*(C$38))+C$31)/(C$16+C$30))*C$92)</f>
        <v>216471.64235757006</v>
      </c>
      <c r="D131" s="57"/>
      <c r="E131" s="20"/>
    </row>
    <row r="132" spans="1:5" x14ac:dyDescent="0.25">
      <c r="A132" s="15" t="s">
        <v>100</v>
      </c>
      <c r="B132" s="6"/>
      <c r="C132" s="26">
        <f>(((C$19*C$40+C$20+C$23+C$29)/(C$16+C$28))*C$92)</f>
        <v>146988.13242188218</v>
      </c>
      <c r="D132" s="57"/>
      <c r="E132" s="20"/>
    </row>
    <row r="133" spans="1:5" x14ac:dyDescent="0.25">
      <c r="A133" s="15"/>
      <c r="B133" s="6"/>
      <c r="C133" s="26"/>
      <c r="D133" s="26"/>
      <c r="E133" s="20"/>
    </row>
    <row r="134" spans="1:5" x14ac:dyDescent="0.25">
      <c r="A134" s="15" t="s">
        <v>101</v>
      </c>
      <c r="B134" s="6"/>
      <c r="C134" s="26">
        <f>((((C$24*(C$38))+C$31)/(C$16+C$30))*C$93)</f>
        <v>41972.652858815658</v>
      </c>
      <c r="D134" s="57"/>
      <c r="E134" s="20"/>
    </row>
    <row r="135" spans="1:5" ht="13.8" thickBot="1" x14ac:dyDescent="0.3">
      <c r="A135" s="29" t="s">
        <v>102</v>
      </c>
      <c r="B135" s="30"/>
      <c r="C135" s="58">
        <f>(((C$19*C$40+C$20+C$23+C$29)/(C$16+C$28))*C$93)</f>
        <v>28500.185009537992</v>
      </c>
      <c r="D135" s="81"/>
      <c r="E135" s="74"/>
    </row>
    <row r="136" spans="1:5" x14ac:dyDescent="0.25">
      <c r="A136" s="41"/>
      <c r="B136" s="42"/>
      <c r="C136" s="59"/>
      <c r="D136" s="59"/>
      <c r="E136" s="69"/>
    </row>
    <row r="137" spans="1:5" x14ac:dyDescent="0.25">
      <c r="A137" s="84" t="s">
        <v>103</v>
      </c>
      <c r="B137" s="11"/>
      <c r="C137" s="151">
        <f>+C100+C102+C105+C107+C109+C111+C113+C114+SUM(C116:C135)</f>
        <v>3939207.6925823814</v>
      </c>
      <c r="D137" s="57"/>
      <c r="E137" s="20"/>
    </row>
    <row r="138" spans="1:5" x14ac:dyDescent="0.25">
      <c r="A138" s="82" t="s">
        <v>110</v>
      </c>
      <c r="B138" s="61"/>
      <c r="C138" s="62"/>
      <c r="D138" s="57"/>
      <c r="E138" s="20"/>
    </row>
    <row r="139" spans="1:5" x14ac:dyDescent="0.25">
      <c r="A139" s="63" t="s">
        <v>104</v>
      </c>
      <c r="B139" s="11"/>
      <c r="C139" s="14"/>
      <c r="D139" s="75"/>
      <c r="E139" s="9"/>
    </row>
    <row r="140" spans="1:5" x14ac:dyDescent="0.25">
      <c r="A140" s="147" t="s">
        <v>186</v>
      </c>
      <c r="B140" s="11"/>
      <c r="C140" s="143">
        <v>0</v>
      </c>
      <c r="D140" s="14"/>
      <c r="E140" s="65"/>
    </row>
    <row r="141" spans="1:5" x14ac:dyDescent="0.25">
      <c r="A141" s="147" t="s">
        <v>185</v>
      </c>
      <c r="B141" s="11"/>
      <c r="C141" s="140">
        <v>0</v>
      </c>
      <c r="D141" s="64"/>
      <c r="E141" s="65"/>
    </row>
    <row r="142" spans="1:5" x14ac:dyDescent="0.25">
      <c r="A142" s="147" t="s">
        <v>189</v>
      </c>
      <c r="B142" s="11"/>
      <c r="C142" s="141">
        <v>2000000</v>
      </c>
      <c r="D142" s="64"/>
      <c r="E142" s="65"/>
    </row>
    <row r="143" spans="1:5" x14ac:dyDescent="0.25">
      <c r="A143" s="147" t="s">
        <v>190</v>
      </c>
      <c r="B143" s="11"/>
      <c r="C143" s="141">
        <v>0</v>
      </c>
      <c r="D143" s="64"/>
      <c r="E143" s="65"/>
    </row>
    <row r="144" spans="1:5" x14ac:dyDescent="0.25">
      <c r="A144" s="147" t="s">
        <v>191</v>
      </c>
      <c r="B144" s="11"/>
      <c r="C144" s="150">
        <v>0</v>
      </c>
      <c r="D144" s="64"/>
      <c r="E144" s="65"/>
    </row>
    <row r="145" spans="1:5" x14ac:dyDescent="0.25">
      <c r="A145" s="147" t="s">
        <v>192</v>
      </c>
      <c r="B145" s="11"/>
      <c r="C145" s="150">
        <v>0</v>
      </c>
      <c r="D145" s="64"/>
      <c r="E145" s="65"/>
    </row>
    <row r="146" spans="1:5" ht="13.8" thickBot="1" x14ac:dyDescent="0.3">
      <c r="A146" s="84" t="s">
        <v>193</v>
      </c>
      <c r="B146" s="11"/>
      <c r="C146" s="142">
        <f>SUM(C140:C145)</f>
        <v>2000000</v>
      </c>
      <c r="D146" s="14"/>
      <c r="E146" s="65"/>
    </row>
    <row r="147" spans="1:5" ht="13.8" thickTop="1" x14ac:dyDescent="0.25">
      <c r="A147" s="147"/>
      <c r="B147" s="11"/>
      <c r="C147" s="14"/>
      <c r="D147" s="64"/>
      <c r="E147" s="20"/>
    </row>
    <row r="148" spans="1:5" x14ac:dyDescent="0.25">
      <c r="A148" s="15" t="s">
        <v>129</v>
      </c>
      <c r="B148" s="11"/>
      <c r="C148" s="38">
        <v>1000000</v>
      </c>
      <c r="D148" s="6"/>
      <c r="E148" s="20"/>
    </row>
    <row r="149" spans="1:5" x14ac:dyDescent="0.25">
      <c r="A149" s="15"/>
      <c r="B149" s="11"/>
      <c r="C149" s="38"/>
      <c r="D149" s="6"/>
      <c r="E149" s="20"/>
    </row>
    <row r="150" spans="1:5" ht="13.8" thickBot="1" x14ac:dyDescent="0.3">
      <c r="A150" s="84" t="s">
        <v>130</v>
      </c>
      <c r="B150" s="11"/>
      <c r="C150" s="153">
        <f>C146+C148</f>
        <v>3000000</v>
      </c>
      <c r="D150" s="6"/>
      <c r="E150" s="20"/>
    </row>
    <row r="151" spans="1:5" ht="13.8" thickTop="1" x14ac:dyDescent="0.25">
      <c r="A151" s="15"/>
      <c r="B151" s="11"/>
      <c r="C151" s="67"/>
      <c r="D151" s="6"/>
      <c r="E151" s="20"/>
    </row>
    <row r="152" spans="1:5" ht="15.6" x14ac:dyDescent="0.3">
      <c r="A152" s="5" t="s">
        <v>111</v>
      </c>
      <c r="B152" s="83" t="str">
        <f>+IF(C137&lt;C146,"No", "Yes")</f>
        <v>Yes</v>
      </c>
      <c r="E152" s="20"/>
    </row>
    <row r="153" spans="1:5" ht="15.6" x14ac:dyDescent="0.3">
      <c r="A153" s="5" t="s">
        <v>124</v>
      </c>
      <c r="B153" s="83"/>
      <c r="C153" s="126">
        <f>C137-C146</f>
        <v>1939207.6925823814</v>
      </c>
      <c r="D153" s="152" t="s">
        <v>188</v>
      </c>
      <c r="E153" s="20"/>
    </row>
    <row r="154" spans="1:5" ht="15.6" x14ac:dyDescent="0.3">
      <c r="A154" s="128" t="s">
        <v>125</v>
      </c>
      <c r="B154" s="83"/>
      <c r="C154" s="38"/>
      <c r="D154" s="76"/>
      <c r="E154" s="20"/>
    </row>
    <row r="155" spans="1:5" ht="15.6" x14ac:dyDescent="0.3">
      <c r="A155" s="15" t="s">
        <v>105</v>
      </c>
      <c r="B155" s="83" t="str">
        <f>+IF(C137&lt;C150,"No","Yes")</f>
        <v>Yes</v>
      </c>
      <c r="E155" s="20"/>
    </row>
    <row r="156" spans="1:5" x14ac:dyDescent="0.25">
      <c r="A156" s="5" t="s">
        <v>126</v>
      </c>
      <c r="B156" s="14"/>
      <c r="C156" s="38">
        <f>+C137-C150</f>
        <v>939207.69258238142</v>
      </c>
      <c r="D156" s="19" t="s">
        <v>115</v>
      </c>
      <c r="E156" s="20"/>
    </row>
    <row r="157" spans="1:5" x14ac:dyDescent="0.25">
      <c r="A157" s="127" t="s">
        <v>127</v>
      </c>
      <c r="B157" s="11"/>
      <c r="C157" s="64" t="s">
        <v>110</v>
      </c>
      <c r="D157" s="64"/>
      <c r="E157" s="20"/>
    </row>
    <row r="158" spans="1:5" x14ac:dyDescent="0.25">
      <c r="A158" s="127"/>
      <c r="B158" s="11"/>
      <c r="C158" s="64"/>
      <c r="D158" s="64"/>
      <c r="E158" s="20"/>
    </row>
    <row r="159" spans="1:5" x14ac:dyDescent="0.25">
      <c r="A159" s="87" t="s">
        <v>106</v>
      </c>
      <c r="D159" s="64"/>
      <c r="E159" s="20"/>
    </row>
    <row r="160" spans="1:5" ht="15.6" x14ac:dyDescent="0.3">
      <c r="A160" s="68"/>
      <c r="B160" s="116" t="s">
        <v>107</v>
      </c>
      <c r="C160" s="163" t="s">
        <v>119</v>
      </c>
      <c r="D160" s="163"/>
      <c r="E160" s="20"/>
    </row>
    <row r="161" spans="1:5" ht="15.6" x14ac:dyDescent="0.3">
      <c r="A161" s="70"/>
      <c r="D161" s="64"/>
      <c r="E161" s="20"/>
    </row>
    <row r="162" spans="1:5" ht="15.6" x14ac:dyDescent="0.3">
      <c r="A162" s="5"/>
      <c r="B162" s="117" t="s">
        <v>123</v>
      </c>
      <c r="C162" s="164" t="s">
        <v>112</v>
      </c>
      <c r="D162" s="163"/>
      <c r="E162" s="20"/>
    </row>
    <row r="163" spans="1:5" ht="15.6" x14ac:dyDescent="0.3">
      <c r="A163" s="5"/>
      <c r="B163" s="85"/>
      <c r="D163" s="86"/>
      <c r="E163" s="20"/>
    </row>
    <row r="164" spans="1:5" ht="15.6" x14ac:dyDescent="0.3">
      <c r="A164" s="68"/>
      <c r="B164" s="88" t="s">
        <v>108</v>
      </c>
      <c r="C164" s="165" t="s">
        <v>113</v>
      </c>
      <c r="D164" s="163"/>
      <c r="E164" s="20"/>
    </row>
    <row r="165" spans="1:5" x14ac:dyDescent="0.25">
      <c r="A165" s="68"/>
      <c r="D165" s="64"/>
      <c r="E165" s="20"/>
    </row>
    <row r="166" spans="1:5" x14ac:dyDescent="0.25">
      <c r="A166" s="68"/>
      <c r="B166" s="85" t="s">
        <v>109</v>
      </c>
      <c r="C166" s="163" t="s">
        <v>114</v>
      </c>
      <c r="D166" s="163"/>
      <c r="E166" s="20"/>
    </row>
    <row r="167" spans="1:5" x14ac:dyDescent="0.25">
      <c r="A167" s="68"/>
      <c r="E167" s="20"/>
    </row>
    <row r="168" spans="1:5" x14ac:dyDescent="0.25">
      <c r="A168" s="68"/>
      <c r="E168" s="20"/>
    </row>
    <row r="169" spans="1:5" x14ac:dyDescent="0.25">
      <c r="A169" s="68"/>
      <c r="E169" s="20"/>
    </row>
    <row r="170" spans="1:5" x14ac:dyDescent="0.25">
      <c r="A170" s="68"/>
      <c r="E170" s="20"/>
    </row>
    <row r="171" spans="1:5" x14ac:dyDescent="0.25">
      <c r="A171" s="68"/>
      <c r="E171" s="20"/>
    </row>
    <row r="172" spans="1:5" x14ac:dyDescent="0.25">
      <c r="A172" s="68"/>
      <c r="E172" s="20"/>
    </row>
    <row r="173" spans="1:5" x14ac:dyDescent="0.25">
      <c r="A173" s="68"/>
      <c r="E173" s="20"/>
    </row>
    <row r="174" spans="1:5" x14ac:dyDescent="0.25">
      <c r="A174" s="68"/>
      <c r="E174" s="20"/>
    </row>
    <row r="175" spans="1:5" x14ac:dyDescent="0.25">
      <c r="A175" s="68"/>
      <c r="E175" s="20"/>
    </row>
    <row r="176" spans="1:5" x14ac:dyDescent="0.25">
      <c r="A176" s="68"/>
      <c r="E176" s="20"/>
    </row>
    <row r="177" spans="1:5" x14ac:dyDescent="0.25">
      <c r="A177" s="68"/>
      <c r="E177" s="20"/>
    </row>
    <row r="178" spans="1:5" x14ac:dyDescent="0.25">
      <c r="A178" s="68"/>
      <c r="E178" s="20"/>
    </row>
    <row r="179" spans="1:5" x14ac:dyDescent="0.25">
      <c r="A179" s="68"/>
      <c r="E179" s="20"/>
    </row>
    <row r="180" spans="1:5" x14ac:dyDescent="0.25">
      <c r="A180" s="68"/>
      <c r="E180" s="20"/>
    </row>
    <row r="181" spans="1:5" x14ac:dyDescent="0.25">
      <c r="A181" s="68"/>
      <c r="E181" s="20"/>
    </row>
    <row r="182" spans="1:5" x14ac:dyDescent="0.25">
      <c r="A182" s="68"/>
      <c r="E182" s="20"/>
    </row>
    <row r="183" spans="1:5" x14ac:dyDescent="0.25">
      <c r="A183" s="68"/>
      <c r="E183" s="20"/>
    </row>
    <row r="184" spans="1:5" x14ac:dyDescent="0.25">
      <c r="A184" s="68"/>
      <c r="E184" s="20"/>
    </row>
    <row r="185" spans="1:5" x14ac:dyDescent="0.25">
      <c r="A185" s="68"/>
      <c r="E185" s="20"/>
    </row>
    <row r="186" spans="1:5" x14ac:dyDescent="0.25">
      <c r="A186" s="68"/>
      <c r="E186" s="20"/>
    </row>
    <row r="187" spans="1:5" x14ac:dyDescent="0.25">
      <c r="A187" s="68"/>
      <c r="E187" s="20"/>
    </row>
    <row r="188" spans="1:5" x14ac:dyDescent="0.25">
      <c r="A188" s="68"/>
      <c r="E188" s="20"/>
    </row>
    <row r="189" spans="1:5" ht="13.8" thickBot="1" x14ac:dyDescent="0.3">
      <c r="A189" s="72"/>
      <c r="B189" s="73"/>
      <c r="C189" s="73"/>
      <c r="D189" s="73"/>
      <c r="E189" s="74"/>
    </row>
  </sheetData>
  <mergeCells count="5">
    <mergeCell ref="A42:C42"/>
    <mergeCell ref="C160:D160"/>
    <mergeCell ref="C162:D162"/>
    <mergeCell ref="C164:D164"/>
    <mergeCell ref="C166:D166"/>
  </mergeCells>
  <phoneticPr fontId="14" type="noConversion"/>
  <pageMargins left="1.26" right="0.75" top="1" bottom="1" header="0.5" footer="0.5"/>
  <pageSetup scale="76" orientation="portrait" r:id="rId1"/>
  <headerFooter alignWithMargins="0">
    <oddHeader>&amp;C&amp;"Arial,Bold"&amp;12Example
Incumbent ETC Investment and Expense
Kansas Test for USF Certification&amp;R&amp;"Arial,Bold"&amp;11 25-GIMT-332-GIT
Attachment 2b</oddHeader>
    <oddFooter>&amp;C&amp;F&amp;R&amp;P</oddFooter>
  </headerFooter>
  <rowBreaks count="3" manualBreakCount="3">
    <brk id="41" max="16383" man="1"/>
    <brk id="96" max="16383" man="1"/>
    <brk id="135" max="16383" man="1"/>
  </rowBreaks>
  <ignoredErrors>
    <ignoredError sqref="B16 B19:B24 B27:B32 B35:B36 B74:B75 B78:B82 B85:B89 B92:B93 B9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ILEC Cost Format</vt:lpstr>
      <vt:lpstr>ILEC Example</vt:lpstr>
      <vt:lpstr>'ILEC Cost Format'!Print_Area</vt:lpstr>
      <vt:lpstr>'ILEC Example'!Print_Area</vt:lpstr>
      <vt:lpstr>'ILEC Cost Format'!Print_Titles</vt:lpstr>
      <vt:lpstr>'ILEC Example'!Print_Titles</vt:lpstr>
    </vt:vector>
  </TitlesOfParts>
  <Company>Kansas Corporation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 Baumhardt</dc:creator>
  <cp:lastModifiedBy>Steve Garrett [KCC]</cp:lastModifiedBy>
  <cp:lastPrinted>2025-02-28T19:39:46Z</cp:lastPrinted>
  <dcterms:created xsi:type="dcterms:W3CDTF">2008-03-06T19:40:49Z</dcterms:created>
  <dcterms:modified xsi:type="dcterms:W3CDTF">2025-02-28T19:40:36Z</dcterms:modified>
</cp:coreProperties>
</file>